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9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тарификация 2021-2022гг\"/>
    </mc:Choice>
  </mc:AlternateContent>
  <xr:revisionPtr revIDLastSave="0" documentId="13_ncr:1_{142FB084-AF30-4794-A538-B0820318DE77}" xr6:coauthVersionLast="36" xr6:coauthVersionMax="47" xr10:uidLastSave="{00000000-0000-0000-0000-000000000000}"/>
  <workbookProtection workbookPassword="CF5E" lockStructure="1"/>
  <bookViews>
    <workbookView xWindow="0" yWindow="0" windowWidth="16920" windowHeight="5940" xr2:uid="{00000000-000D-0000-FFFF-FFFF00000000}"/>
  </bookViews>
  <sheets>
    <sheet name="тарификация" sheetId="1" r:id="rId1"/>
  </sheets>
  <definedNames>
    <definedName name="_xlnm._FilterDatabase" localSheetId="0" hidden="1">тарификация!$A$40:$BA$76</definedName>
    <definedName name="_xlnm.Print_Titles" localSheetId="0">тарификация!$40:$40</definedName>
    <definedName name="_xlnm.Print_Area" localSheetId="0">тарификация!$A$1:$BB$100</definedName>
  </definedNames>
  <calcPr calcId="191029"/>
</workbook>
</file>

<file path=xl/calcChain.xml><?xml version="1.0" encoding="utf-8"?>
<calcChain xmlns="http://schemas.openxmlformats.org/spreadsheetml/2006/main">
  <c r="A76" i="1" l="1"/>
  <c r="AA59" i="1"/>
  <c r="AA60" i="1"/>
  <c r="AA61" i="1"/>
  <c r="AA62" i="1"/>
  <c r="AA63" i="1"/>
  <c r="J63" i="1"/>
  <c r="Q63" i="1" s="1"/>
  <c r="S63" i="1" s="1"/>
  <c r="P63" i="1"/>
  <c r="AX63" i="1"/>
  <c r="AD61" i="1"/>
  <c r="AD62" i="1"/>
  <c r="AS61" i="1"/>
  <c r="T63" i="1" l="1"/>
  <c r="AZ63" i="1" s="1"/>
  <c r="J55" i="1"/>
  <c r="V63" i="1" l="1"/>
  <c r="AD58" i="1"/>
  <c r="AV63" i="1" l="1"/>
  <c r="BA63" i="1" s="1"/>
  <c r="AM63" i="1"/>
  <c r="AA43" i="1"/>
  <c r="AH41" i="1" l="1"/>
  <c r="Q48" i="1" l="1"/>
  <c r="Q55" i="1"/>
  <c r="Q64" i="1"/>
  <c r="Q66" i="1"/>
  <c r="P48" i="1"/>
  <c r="P55" i="1"/>
  <c r="P64" i="1"/>
  <c r="P66" i="1"/>
  <c r="AH42" i="1"/>
  <c r="AH43" i="1"/>
  <c r="AH44" i="1"/>
  <c r="AH45" i="1"/>
  <c r="AH46" i="1"/>
  <c r="AH47" i="1"/>
  <c r="AH48" i="1"/>
  <c r="AH49" i="1"/>
  <c r="AH50" i="1"/>
  <c r="AH51" i="1"/>
  <c r="AH52" i="1"/>
  <c r="AH53" i="1"/>
  <c r="AH54" i="1"/>
  <c r="AH55" i="1"/>
  <c r="AH56" i="1"/>
  <c r="AH57" i="1"/>
  <c r="AH58" i="1"/>
  <c r="AH59" i="1"/>
  <c r="AH60" i="1"/>
  <c r="AH61" i="1"/>
  <c r="AH62" i="1"/>
  <c r="AH64" i="1"/>
  <c r="AH65" i="1"/>
  <c r="AH66" i="1"/>
  <c r="AH67" i="1"/>
  <c r="AH68" i="1"/>
  <c r="AH69" i="1"/>
  <c r="AH70" i="1"/>
  <c r="AH71" i="1"/>
  <c r="AH72" i="1"/>
  <c r="AH73" i="1"/>
  <c r="AH74" i="1"/>
  <c r="AH75" i="1"/>
  <c r="AH76" i="1"/>
  <c r="AA42" i="1"/>
  <c r="AA44" i="1"/>
  <c r="AA45" i="1"/>
  <c r="AA46" i="1"/>
  <c r="AA47" i="1"/>
  <c r="AA48" i="1"/>
  <c r="AA49" i="1"/>
  <c r="AA50" i="1"/>
  <c r="AA51" i="1"/>
  <c r="AA52" i="1"/>
  <c r="AA53" i="1"/>
  <c r="AA54" i="1"/>
  <c r="AA55" i="1"/>
  <c r="AA57" i="1"/>
  <c r="AA58" i="1"/>
  <c r="AA64" i="1"/>
  <c r="AA65" i="1"/>
  <c r="AA66" i="1"/>
  <c r="AA67" i="1"/>
  <c r="AA68" i="1"/>
  <c r="AA69" i="1"/>
  <c r="AA70" i="1"/>
  <c r="AA71" i="1"/>
  <c r="AA72" i="1"/>
  <c r="AA73" i="1"/>
  <c r="AA74" i="1"/>
  <c r="AA75" i="1"/>
  <c r="AA76" i="1"/>
  <c r="AA41" i="1"/>
  <c r="Z43" i="1"/>
  <c r="Z44" i="1"/>
  <c r="Z45" i="1"/>
  <c r="Z46" i="1"/>
  <c r="Z47" i="1"/>
  <c r="Z48" i="1"/>
  <c r="Z49" i="1"/>
  <c r="Z50" i="1"/>
  <c r="Z51" i="1"/>
  <c r="Z52" i="1"/>
  <c r="Z53" i="1"/>
  <c r="Z54" i="1"/>
  <c r="Z55" i="1"/>
  <c r="Z56" i="1"/>
  <c r="Z57" i="1"/>
  <c r="Z58" i="1"/>
  <c r="Z59" i="1"/>
  <c r="Z60" i="1"/>
  <c r="Z61" i="1"/>
  <c r="Z62" i="1"/>
  <c r="Z64" i="1"/>
  <c r="Z65" i="1"/>
  <c r="Z66" i="1"/>
  <c r="Z67" i="1"/>
  <c r="Z68" i="1"/>
  <c r="Z69" i="1"/>
  <c r="Z70" i="1"/>
  <c r="Z71" i="1"/>
  <c r="Z72" i="1"/>
  <c r="Z73" i="1"/>
  <c r="Z74" i="1"/>
  <c r="Z75" i="1"/>
  <c r="Z76" i="1"/>
  <c r="Z42" i="1"/>
  <c r="BA66" i="1" l="1"/>
  <c r="J73" i="1" l="1"/>
  <c r="AX62" i="1"/>
  <c r="Q73" i="1" l="1"/>
  <c r="P73" i="1"/>
  <c r="S73" i="1" l="1"/>
  <c r="T73" i="1" s="1"/>
  <c r="V73" i="1" s="1"/>
  <c r="AD46" i="1"/>
  <c r="AF46" i="1"/>
  <c r="AO46" i="1"/>
  <c r="AS46" i="1"/>
  <c r="AX46" i="1"/>
  <c r="AY46" i="1"/>
  <c r="AF62" i="1"/>
  <c r="AO62" i="1"/>
  <c r="AY62" i="1"/>
  <c r="J62" i="1"/>
  <c r="J46" i="1"/>
  <c r="AZ73" i="1" l="1"/>
  <c r="Q46" i="1"/>
  <c r="P46" i="1"/>
  <c r="P62" i="1"/>
  <c r="Q62" i="1"/>
  <c r="AM73" i="1"/>
  <c r="BB28" i="1"/>
  <c r="BB10" i="1"/>
  <c r="BB9" i="1"/>
  <c r="BB8" i="1"/>
  <c r="BB6" i="1"/>
  <c r="BB5" i="1"/>
  <c r="BB3" i="1"/>
  <c r="BB4" i="1"/>
  <c r="AZ11" i="1"/>
  <c r="BA11" i="1"/>
  <c r="BB26" i="1"/>
  <c r="BB30" i="1"/>
  <c r="BA73" i="1" l="1"/>
  <c r="S46" i="1"/>
  <c r="S62" i="1"/>
  <c r="T62" i="1" s="1"/>
  <c r="AZ62" i="1" s="1"/>
  <c r="T46" i="1"/>
  <c r="V46" i="1" s="1"/>
  <c r="BB11" i="1"/>
  <c r="O77" i="1"/>
  <c r="W77" i="1"/>
  <c r="X77" i="1"/>
  <c r="Y77" i="1"/>
  <c r="AC77" i="1"/>
  <c r="AE77" i="1"/>
  <c r="AG77" i="1"/>
  <c r="AI77" i="1"/>
  <c r="AJ77" i="1"/>
  <c r="AK77" i="1"/>
  <c r="AN77" i="1"/>
  <c r="AP77" i="1"/>
  <c r="AR77" i="1"/>
  <c r="AT77" i="1"/>
  <c r="AU77" i="1"/>
  <c r="AW77" i="1"/>
  <c r="N77" i="1"/>
  <c r="M77" i="1"/>
  <c r="AD56" i="1"/>
  <c r="AY42" i="1"/>
  <c r="AY43" i="1"/>
  <c r="AY44" i="1"/>
  <c r="AY45" i="1"/>
  <c r="AY47" i="1"/>
  <c r="AY48" i="1"/>
  <c r="AY49" i="1"/>
  <c r="AY50" i="1"/>
  <c r="AY51" i="1"/>
  <c r="AY52" i="1"/>
  <c r="AY53" i="1"/>
  <c r="AY54" i="1"/>
  <c r="AY55" i="1"/>
  <c r="AY56" i="1"/>
  <c r="AY57" i="1"/>
  <c r="AY58" i="1"/>
  <c r="AY59" i="1"/>
  <c r="AY60" i="1"/>
  <c r="AY61" i="1"/>
  <c r="AY65" i="1"/>
  <c r="AY67" i="1"/>
  <c r="AY68" i="1"/>
  <c r="AY69" i="1"/>
  <c r="AY70" i="1"/>
  <c r="AY71" i="1"/>
  <c r="AY72" i="1"/>
  <c r="AY74" i="1"/>
  <c r="AY75" i="1"/>
  <c r="AY76" i="1"/>
  <c r="AX42" i="1"/>
  <c r="AX43" i="1"/>
  <c r="AX44" i="1"/>
  <c r="AX45" i="1"/>
  <c r="AX47" i="1"/>
  <c r="AX48" i="1"/>
  <c r="AX49" i="1"/>
  <c r="AX50" i="1"/>
  <c r="AX51" i="1"/>
  <c r="AX52" i="1"/>
  <c r="AX53" i="1"/>
  <c r="AX54" i="1"/>
  <c r="AX55" i="1"/>
  <c r="AX56" i="1"/>
  <c r="AX57" i="1"/>
  <c r="AX58" i="1"/>
  <c r="AX59" i="1"/>
  <c r="AX60" i="1"/>
  <c r="AX61" i="1"/>
  <c r="AX65" i="1"/>
  <c r="AX67" i="1"/>
  <c r="AX68" i="1"/>
  <c r="AX69" i="1"/>
  <c r="AX70" i="1"/>
  <c r="AX71" i="1"/>
  <c r="AX72" i="1"/>
  <c r="AX74" i="1"/>
  <c r="AX75" i="1"/>
  <c r="AX76" i="1"/>
  <c r="AS42" i="1"/>
  <c r="AS43" i="1"/>
  <c r="AS44" i="1"/>
  <c r="AS45" i="1"/>
  <c r="AS47" i="1"/>
  <c r="AS48" i="1"/>
  <c r="AS49" i="1"/>
  <c r="AS50" i="1"/>
  <c r="AS51" i="1"/>
  <c r="AS52" i="1"/>
  <c r="AS53" i="1"/>
  <c r="AS54" i="1"/>
  <c r="AS55" i="1"/>
  <c r="AS56" i="1"/>
  <c r="AS57" i="1"/>
  <c r="AS58" i="1"/>
  <c r="AS59" i="1"/>
  <c r="AS60" i="1"/>
  <c r="AS65" i="1"/>
  <c r="AS67" i="1"/>
  <c r="AS68" i="1"/>
  <c r="AS69" i="1"/>
  <c r="AS70" i="1"/>
  <c r="AS71" i="1"/>
  <c r="AS72" i="1"/>
  <c r="AS74" i="1"/>
  <c r="AS75" i="1"/>
  <c r="AS76" i="1"/>
  <c r="AO42" i="1"/>
  <c r="AO43" i="1"/>
  <c r="AO44" i="1"/>
  <c r="AO45" i="1"/>
  <c r="AO47" i="1"/>
  <c r="AO48" i="1"/>
  <c r="AO49" i="1"/>
  <c r="AO50" i="1"/>
  <c r="AO51" i="1"/>
  <c r="AO52" i="1"/>
  <c r="AO53" i="1"/>
  <c r="AO54" i="1"/>
  <c r="AO55" i="1"/>
  <c r="AO56" i="1"/>
  <c r="AO57" i="1"/>
  <c r="AO58" i="1"/>
  <c r="AO59" i="1"/>
  <c r="AO60" i="1"/>
  <c r="AO61" i="1"/>
  <c r="AO65" i="1"/>
  <c r="AO67" i="1"/>
  <c r="AO68" i="1"/>
  <c r="AO69" i="1"/>
  <c r="AO70" i="1"/>
  <c r="AO71" i="1"/>
  <c r="AO72" i="1"/>
  <c r="AO74" i="1"/>
  <c r="AO75" i="1"/>
  <c r="AO76" i="1"/>
  <c r="AF42" i="1"/>
  <c r="AF43" i="1"/>
  <c r="AF44" i="1"/>
  <c r="AF45" i="1"/>
  <c r="AF47" i="1"/>
  <c r="AF48" i="1"/>
  <c r="AF49" i="1"/>
  <c r="AF50" i="1"/>
  <c r="AF51" i="1"/>
  <c r="AF52" i="1"/>
  <c r="AF53" i="1"/>
  <c r="AF54" i="1"/>
  <c r="AF55" i="1"/>
  <c r="AF56" i="1"/>
  <c r="AF57" i="1"/>
  <c r="AF58" i="1"/>
  <c r="AF59" i="1"/>
  <c r="AF60" i="1"/>
  <c r="AF61" i="1"/>
  <c r="AF65" i="1"/>
  <c r="AF67" i="1"/>
  <c r="AF68" i="1"/>
  <c r="AF69" i="1"/>
  <c r="AF70" i="1"/>
  <c r="AF71" i="1"/>
  <c r="AF72" i="1"/>
  <c r="AF74" i="1"/>
  <c r="AF75" i="1"/>
  <c r="AF76" i="1"/>
  <c r="AD42" i="1"/>
  <c r="AD43" i="1"/>
  <c r="AD44" i="1"/>
  <c r="AD45" i="1"/>
  <c r="AD47" i="1"/>
  <c r="AD48" i="1"/>
  <c r="AD49" i="1"/>
  <c r="AD50" i="1"/>
  <c r="AD51" i="1"/>
  <c r="AD52" i="1"/>
  <c r="AD53" i="1"/>
  <c r="AD54" i="1"/>
  <c r="AD55" i="1"/>
  <c r="AD57" i="1"/>
  <c r="AD59" i="1"/>
  <c r="AD60" i="1"/>
  <c r="AD65" i="1"/>
  <c r="AD67" i="1"/>
  <c r="AD68" i="1"/>
  <c r="AD69" i="1"/>
  <c r="AD70" i="1"/>
  <c r="AD71" i="1"/>
  <c r="AD72" i="1"/>
  <c r="AD74" i="1"/>
  <c r="AD75" i="1"/>
  <c r="AD76" i="1"/>
  <c r="J42" i="1"/>
  <c r="J43" i="1"/>
  <c r="J44" i="1"/>
  <c r="J45" i="1"/>
  <c r="J47" i="1"/>
  <c r="J49" i="1"/>
  <c r="J50" i="1"/>
  <c r="J51" i="1"/>
  <c r="J52" i="1"/>
  <c r="J53" i="1"/>
  <c r="J54" i="1"/>
  <c r="J56" i="1"/>
  <c r="J57" i="1"/>
  <c r="J58" i="1"/>
  <c r="J59" i="1"/>
  <c r="J60" i="1"/>
  <c r="J61" i="1"/>
  <c r="J65" i="1"/>
  <c r="J67" i="1"/>
  <c r="J68" i="1"/>
  <c r="J69" i="1"/>
  <c r="J70" i="1"/>
  <c r="J71" i="1"/>
  <c r="J72" i="1"/>
  <c r="J74" i="1"/>
  <c r="J75" i="1"/>
  <c r="J76" i="1"/>
  <c r="Q75" i="1" l="1"/>
  <c r="P75" i="1"/>
  <c r="Q68" i="1"/>
  <c r="P68" i="1"/>
  <c r="Q61" i="1"/>
  <c r="P61" i="1"/>
  <c r="S61" i="1" s="1"/>
  <c r="Q57" i="1"/>
  <c r="P57" i="1"/>
  <c r="Q52" i="1"/>
  <c r="P52" i="1"/>
  <c r="S52" i="1" s="1"/>
  <c r="Q47" i="1"/>
  <c r="P47" i="1"/>
  <c r="Q42" i="1"/>
  <c r="P42" i="1"/>
  <c r="Q74" i="1"/>
  <c r="P74" i="1"/>
  <c r="Q71" i="1"/>
  <c r="P71" i="1"/>
  <c r="S71" i="1" s="1"/>
  <c r="T71" i="1" s="1"/>
  <c r="Q60" i="1"/>
  <c r="P60" i="1"/>
  <c r="Q56" i="1"/>
  <c r="P56" i="1"/>
  <c r="S56" i="1" s="1"/>
  <c r="T56" i="1" s="1"/>
  <c r="AZ56" i="1" s="1"/>
  <c r="Q51" i="1"/>
  <c r="P51" i="1"/>
  <c r="Q45" i="1"/>
  <c r="P45" i="1"/>
  <c r="S45" i="1" s="1"/>
  <c r="Q72" i="1"/>
  <c r="P72" i="1"/>
  <c r="Q70" i="1"/>
  <c r="P70" i="1"/>
  <c r="Q67" i="1"/>
  <c r="P67" i="1"/>
  <c r="Q59" i="1"/>
  <c r="P59" i="1"/>
  <c r="S59" i="1" s="1"/>
  <c r="Q54" i="1"/>
  <c r="P54" i="1"/>
  <c r="Q50" i="1"/>
  <c r="P50" i="1"/>
  <c r="S50" i="1" s="1"/>
  <c r="Q44" i="1"/>
  <c r="P44" i="1"/>
  <c r="Q76" i="1"/>
  <c r="P76" i="1"/>
  <c r="S76" i="1" s="1"/>
  <c r="T76" i="1" s="1"/>
  <c r="AZ76" i="1" s="1"/>
  <c r="Q69" i="1"/>
  <c r="P69" i="1"/>
  <c r="Q65" i="1"/>
  <c r="P65" i="1"/>
  <c r="Q58" i="1"/>
  <c r="P58" i="1"/>
  <c r="S58" i="1" s="1"/>
  <c r="Q53" i="1"/>
  <c r="P53" i="1"/>
  <c r="Q49" i="1"/>
  <c r="P49" i="1"/>
  <c r="S49" i="1" s="1"/>
  <c r="Q43" i="1"/>
  <c r="P43" i="1"/>
  <c r="V62" i="1"/>
  <c r="AV62" i="1"/>
  <c r="AM46" i="1"/>
  <c r="AZ46" i="1"/>
  <c r="AM62" i="1"/>
  <c r="S70" i="1"/>
  <c r="T70" i="1" s="1"/>
  <c r="S75" i="1"/>
  <c r="T75" i="1" s="1"/>
  <c r="S55" i="1"/>
  <c r="T55" i="1" s="1"/>
  <c r="S53" i="1"/>
  <c r="S48" i="1"/>
  <c r="A42" i="1"/>
  <c r="A43" i="1" s="1"/>
  <c r="A47" i="1" s="1"/>
  <c r="A52" i="1" s="1"/>
  <c r="A59" i="1" s="1"/>
  <c r="A71" i="1" s="1"/>
  <c r="AX41" i="1"/>
  <c r="AX77" i="1" s="1"/>
  <c r="AY41" i="1"/>
  <c r="AY77" i="1" s="1"/>
  <c r="AS41" i="1"/>
  <c r="AS77" i="1" s="1"/>
  <c r="AO41" i="1"/>
  <c r="AO77" i="1" s="1"/>
  <c r="AL41" i="1"/>
  <c r="AL77" i="1" s="1"/>
  <c r="AH77" i="1"/>
  <c r="AF41" i="1"/>
  <c r="AF77" i="1" s="1"/>
  <c r="AD41" i="1"/>
  <c r="AD77" i="1" s="1"/>
  <c r="AB41" i="1"/>
  <c r="AB77" i="1" s="1"/>
  <c r="AA77" i="1"/>
  <c r="Z77" i="1"/>
  <c r="S69" i="1" l="1"/>
  <c r="T69" i="1" s="1"/>
  <c r="AZ69" i="1" s="1"/>
  <c r="A72" i="1"/>
  <c r="A73" i="1" s="1"/>
  <c r="A74" i="1" s="1"/>
  <c r="A75" i="1" s="1"/>
  <c r="S74" i="1"/>
  <c r="T74" i="1" s="1"/>
  <c r="AZ74" i="1" s="1"/>
  <c r="BA46" i="1"/>
  <c r="S43" i="1"/>
  <c r="S65" i="1"/>
  <c r="T65" i="1" s="1"/>
  <c r="S44" i="1"/>
  <c r="S54" i="1"/>
  <c r="T54" i="1" s="1"/>
  <c r="S67" i="1"/>
  <c r="T67" i="1" s="1"/>
  <c r="AZ67" i="1" s="1"/>
  <c r="S72" i="1"/>
  <c r="T72" i="1" s="1"/>
  <c r="AZ72" i="1" s="1"/>
  <c r="S51" i="1"/>
  <c r="T51" i="1" s="1"/>
  <c r="S60" i="1"/>
  <c r="T60" i="1" s="1"/>
  <c r="AZ60" i="1" s="1"/>
  <c r="S47" i="1"/>
  <c r="S57" i="1"/>
  <c r="T57" i="1" s="1"/>
  <c r="S68" i="1"/>
  <c r="T68" i="1" s="1"/>
  <c r="BA62" i="1"/>
  <c r="S42" i="1"/>
  <c r="V69" i="1"/>
  <c r="AM69" i="1" s="1"/>
  <c r="V74" i="1"/>
  <c r="V76" i="1"/>
  <c r="AM76" i="1" s="1"/>
  <c r="V75" i="1"/>
  <c r="V65" i="1"/>
  <c r="AZ71" i="1"/>
  <c r="AZ70" i="1"/>
  <c r="V71" i="1"/>
  <c r="V67" i="1"/>
  <c r="V70" i="1"/>
  <c r="AZ75" i="1"/>
  <c r="T61" i="1"/>
  <c r="AZ61" i="1" s="1"/>
  <c r="V60" i="1"/>
  <c r="T59" i="1"/>
  <c r="T58" i="1"/>
  <c r="V56" i="1"/>
  <c r="AZ55" i="1"/>
  <c r="V55" i="1"/>
  <c r="V54" i="1"/>
  <c r="AZ54" i="1"/>
  <c r="T53" i="1"/>
  <c r="AZ53" i="1" s="1"/>
  <c r="T52" i="1"/>
  <c r="AZ52" i="1" s="1"/>
  <c r="T50" i="1"/>
  <c r="V50" i="1" s="1"/>
  <c r="T49" i="1"/>
  <c r="AZ49" i="1" s="1"/>
  <c r="T48" i="1"/>
  <c r="T47" i="1"/>
  <c r="AZ47" i="1" s="1"/>
  <c r="T45" i="1"/>
  <c r="T44" i="1"/>
  <c r="AZ44" i="1" s="1"/>
  <c r="T43" i="1"/>
  <c r="AZ43" i="1" s="1"/>
  <c r="AQ41" i="1"/>
  <c r="AQ77" i="1" s="1"/>
  <c r="AZ68" i="1" l="1"/>
  <c r="AZ65" i="1"/>
  <c r="V57" i="1"/>
  <c r="V68" i="1"/>
  <c r="AV68" i="1" s="1"/>
  <c r="AZ57" i="1"/>
  <c r="V72" i="1"/>
  <c r="AV72" i="1" s="1"/>
  <c r="AV74" i="1"/>
  <c r="AV75" i="1"/>
  <c r="T42" i="1"/>
  <c r="AM74" i="1"/>
  <c r="AV69" i="1"/>
  <c r="BA69" i="1" s="1"/>
  <c r="AZ50" i="1"/>
  <c r="AM75" i="1"/>
  <c r="AV76" i="1"/>
  <c r="BA76" i="1" s="1"/>
  <c r="AV65" i="1"/>
  <c r="AM65" i="1"/>
  <c r="AM54" i="1"/>
  <c r="AV54" i="1"/>
  <c r="AM70" i="1"/>
  <c r="AV70" i="1"/>
  <c r="AZ48" i="1"/>
  <c r="AM72" i="1"/>
  <c r="AZ59" i="1"/>
  <c r="AM71" i="1"/>
  <c r="AV71" i="1"/>
  <c r="V49" i="1"/>
  <c r="AV49" i="1" s="1"/>
  <c r="AM67" i="1"/>
  <c r="AV67" i="1"/>
  <c r="V61" i="1"/>
  <c r="AM61" i="1" s="1"/>
  <c r="AM60" i="1"/>
  <c r="AV60" i="1"/>
  <c r="V59" i="1"/>
  <c r="AV59" i="1" s="1"/>
  <c r="V58" i="1"/>
  <c r="AZ58" i="1"/>
  <c r="AM57" i="1"/>
  <c r="AV57" i="1"/>
  <c r="AV56" i="1"/>
  <c r="AM56" i="1"/>
  <c r="AM55" i="1"/>
  <c r="AV55" i="1"/>
  <c r="V53" i="1"/>
  <c r="V52" i="1"/>
  <c r="AV52" i="1" s="1"/>
  <c r="V51" i="1"/>
  <c r="AZ51" i="1"/>
  <c r="AV50" i="1"/>
  <c r="AM50" i="1"/>
  <c r="V48" i="1"/>
  <c r="AM48" i="1" s="1"/>
  <c r="V47" i="1"/>
  <c r="V45" i="1"/>
  <c r="AZ45" i="1"/>
  <c r="V44" i="1"/>
  <c r="AM44" i="1" s="1"/>
  <c r="V43" i="1"/>
  <c r="J41" i="1"/>
  <c r="BA1" i="1"/>
  <c r="AM68" i="1" l="1"/>
  <c r="BA68" i="1" s="1"/>
  <c r="BA75" i="1"/>
  <c r="BA74" i="1"/>
  <c r="P41" i="1"/>
  <c r="P77" i="1" s="1"/>
  <c r="Q41" i="1"/>
  <c r="AM49" i="1"/>
  <c r="BA49" i="1" s="1"/>
  <c r="AZ42" i="1"/>
  <c r="AV48" i="1"/>
  <c r="BA48" i="1" s="1"/>
  <c r="BA54" i="1"/>
  <c r="BA72" i="1"/>
  <c r="AV58" i="1"/>
  <c r="AM58" i="1"/>
  <c r="BA71" i="1"/>
  <c r="BA67" i="1"/>
  <c r="BA60" i="1"/>
  <c r="BA70" i="1"/>
  <c r="BA65" i="1"/>
  <c r="AV44" i="1"/>
  <c r="BA44" i="1" s="1"/>
  <c r="BA57" i="1"/>
  <c r="BA50" i="1"/>
  <c r="AV61" i="1"/>
  <c r="BA61" i="1" s="1"/>
  <c r="AM59" i="1"/>
  <c r="BA59" i="1" s="1"/>
  <c r="BA56" i="1"/>
  <c r="BA55" i="1"/>
  <c r="AV53" i="1"/>
  <c r="AM53" i="1"/>
  <c r="AM52" i="1"/>
  <c r="BA52" i="1" s="1"/>
  <c r="AM51" i="1"/>
  <c r="AV51" i="1"/>
  <c r="AM47" i="1"/>
  <c r="AV47" i="1"/>
  <c r="AV45" i="1"/>
  <c r="AM45" i="1"/>
  <c r="AV43" i="1"/>
  <c r="AM43" i="1"/>
  <c r="Q77" i="1"/>
  <c r="R41" i="1"/>
  <c r="R77" i="1" s="1"/>
  <c r="L41" i="1"/>
  <c r="BA58" i="1" l="1"/>
  <c r="V42" i="1"/>
  <c r="BA53" i="1"/>
  <c r="BA45" i="1"/>
  <c r="BA51" i="1"/>
  <c r="BA47" i="1"/>
  <c r="BA43" i="1"/>
  <c r="S41" i="1"/>
  <c r="S77" i="1" s="1"/>
  <c r="AM42" i="1" l="1"/>
  <c r="AV42" i="1"/>
  <c r="T41" i="1"/>
  <c r="AZ41" i="1" l="1"/>
  <c r="AZ77" i="1" s="1"/>
  <c r="T77" i="1"/>
  <c r="BA42" i="1"/>
  <c r="V41" i="1" l="1"/>
  <c r="V77" i="1" s="1"/>
  <c r="AM41" i="1" l="1"/>
  <c r="AV41" i="1"/>
  <c r="AV77" i="1" s="1"/>
  <c r="BA41" i="1" l="1"/>
  <c r="BA77" i="1" s="1"/>
  <c r="AM77" i="1"/>
</calcChain>
</file>

<file path=xl/sharedStrings.xml><?xml version="1.0" encoding="utf-8"?>
<sst xmlns="http://schemas.openxmlformats.org/spreadsheetml/2006/main" count="315" uniqueCount="191">
  <si>
    <t>10-11</t>
  </si>
  <si>
    <t>5-9</t>
  </si>
  <si>
    <t>1-4</t>
  </si>
  <si>
    <t>кол-во часов</t>
  </si>
  <si>
    <t>сумма</t>
  </si>
  <si>
    <t>дополнительная оплата</t>
  </si>
  <si>
    <t>ИТОГО заработная плата в мес</t>
  </si>
  <si>
    <t>категория</t>
  </si>
  <si>
    <t>месячная ставка</t>
  </si>
  <si>
    <t>з/плата в месяц</t>
  </si>
  <si>
    <t xml:space="preserve"> </t>
  </si>
  <si>
    <t xml:space="preserve">  число час.недельн</t>
  </si>
  <si>
    <t>Предшкольные классы</t>
  </si>
  <si>
    <t>число час.недельн</t>
  </si>
  <si>
    <t xml:space="preserve">надбавка 10% </t>
  </si>
  <si>
    <t>доплата за проверку тетрадей</t>
  </si>
  <si>
    <t>классное руководство</t>
  </si>
  <si>
    <t>завед кабинетом</t>
  </si>
  <si>
    <t>Стаж</t>
  </si>
  <si>
    <t>Коэфициент</t>
  </si>
  <si>
    <t>Углубленная</t>
  </si>
  <si>
    <t>Гимназическая</t>
  </si>
  <si>
    <t>№п/п</t>
  </si>
  <si>
    <t>Доплата пед.мастерство</t>
  </si>
  <si>
    <t>Сумма</t>
  </si>
  <si>
    <t>Наставничество ОБ</t>
  </si>
  <si>
    <t>Магистры ОБ</t>
  </si>
  <si>
    <t>% за класс</t>
  </si>
  <si>
    <t>% за кабинет</t>
  </si>
  <si>
    <t>%</t>
  </si>
  <si>
    <t>часы</t>
  </si>
  <si>
    <t xml:space="preserve">Дополнительная доплата </t>
  </si>
  <si>
    <t>ФИО</t>
  </si>
  <si>
    <t>ИТОГО за часы</t>
  </si>
  <si>
    <t>Повышение на 1,5</t>
  </si>
  <si>
    <t xml:space="preserve">ИТОГО ДО </t>
  </si>
  <si>
    <t xml:space="preserve">сельские </t>
  </si>
  <si>
    <t xml:space="preserve">На дому </t>
  </si>
  <si>
    <t xml:space="preserve">часы </t>
  </si>
  <si>
    <t xml:space="preserve">сумма </t>
  </si>
  <si>
    <t>доплата на дому</t>
  </si>
  <si>
    <t xml:space="preserve">физруки </t>
  </si>
  <si>
    <t>IT -классы</t>
  </si>
  <si>
    <t xml:space="preserve">образования </t>
  </si>
  <si>
    <t xml:space="preserve">предмет/ должность </t>
  </si>
  <si>
    <t>Блок</t>
  </si>
  <si>
    <t>БДО</t>
  </si>
  <si>
    <t>Доплата за обновленное содержание 30%</t>
  </si>
  <si>
    <t>ООП 40%</t>
  </si>
  <si>
    <t>Англ.яз (2 БДО)</t>
  </si>
  <si>
    <t>высш</t>
  </si>
  <si>
    <t>самопозн</t>
  </si>
  <si>
    <t>КАПАРОВА БАЯН ЖАМАНБАЕВНА</t>
  </si>
  <si>
    <t>МУКАНОВА СЫМБАТ САПАРОВНА</t>
  </si>
  <si>
    <t>нач.кл</t>
  </si>
  <si>
    <t>АБУОВА КУЛЬЖИЯН АНУАРБЕКОВНА</t>
  </si>
  <si>
    <t>матем</t>
  </si>
  <si>
    <t>В2-2</t>
  </si>
  <si>
    <t>В2-1</t>
  </si>
  <si>
    <t>ОСПАНОВА КАРЛЫГАШ КАЗИСОВНА</t>
  </si>
  <si>
    <t>нач.кл.</t>
  </si>
  <si>
    <t>В2-3</t>
  </si>
  <si>
    <t>б/к</t>
  </si>
  <si>
    <t>история</t>
  </si>
  <si>
    <t>МЕШЕЛ ГҮЛДАНА САРМАНҚЫЗЫ</t>
  </si>
  <si>
    <t>каз.яз.литер</t>
  </si>
  <si>
    <t>ЖЕКЕЙХАН АЛИЯ</t>
  </si>
  <si>
    <t>физика</t>
  </si>
  <si>
    <t>6л 4м</t>
  </si>
  <si>
    <t>В2-4</t>
  </si>
  <si>
    <t>физкультура</t>
  </si>
  <si>
    <t>АБДРАХМАНОВА АРАЙГУЛЬ БЕЙСЕМБИЕВНА</t>
  </si>
  <si>
    <t>русс.яз. Литер</t>
  </si>
  <si>
    <t>СУЛЕЙМЕНОВА ГУЛЬБОЛСЫН ТЕМИРШОТОВНА</t>
  </si>
  <si>
    <t>худ.труд</t>
  </si>
  <si>
    <t>география</t>
  </si>
  <si>
    <t>САКЕНОВА АСЕМГУЛЬ СЕРИКОВНА</t>
  </si>
  <si>
    <t>средн.спец.</t>
  </si>
  <si>
    <t>В4-3</t>
  </si>
  <si>
    <t>В4-4</t>
  </si>
  <si>
    <t>ЖУНУСОВА АЛМАГУЛЬ ИБРАГИМОВНА</t>
  </si>
  <si>
    <t>КАППАСОВА АНАР МУГАДИЛОВНА</t>
  </si>
  <si>
    <t>англ. Яз.</t>
  </si>
  <si>
    <t>РУСТЕМОВА АСЕМ АБЛАЙХАНОВНА</t>
  </si>
  <si>
    <t>ЖУМАЛИЕВА АНАР КЕНЖЕБАЕВНА</t>
  </si>
  <si>
    <t>КАБДЕШЕВА МЕРУЕРТ БЕКЕНОВНА</t>
  </si>
  <si>
    <t>АЙКИМБАЕВА УМУТ МУРАТОВНА</t>
  </si>
  <si>
    <t>каз.яз.литер нач.кл.</t>
  </si>
  <si>
    <t>ХАМЗЕНОВА АЙШУАК БУЛАТОВНА</t>
  </si>
  <si>
    <t>информ</t>
  </si>
  <si>
    <t>музыка</t>
  </si>
  <si>
    <t>БАУЭР НИНА ИВАНОВНА</t>
  </si>
  <si>
    <t>Совместители</t>
  </si>
  <si>
    <t xml:space="preserve">Вакансия </t>
  </si>
  <si>
    <t>химия</t>
  </si>
  <si>
    <t>биология</t>
  </si>
  <si>
    <t>ИТОГО</t>
  </si>
  <si>
    <t>СОГЛАСОВАНО</t>
  </si>
  <si>
    <t xml:space="preserve">    УТВЕРЖДАЮ</t>
  </si>
  <si>
    <t>№ п/п</t>
  </si>
  <si>
    <t>Показатели на начало учебного года</t>
  </si>
  <si>
    <t>0</t>
  </si>
  <si>
    <t>ВСЕГО</t>
  </si>
  <si>
    <t>Фонд заработной платы</t>
  </si>
  <si>
    <t>_______</t>
  </si>
  <si>
    <t>Число классов на 1 сентября</t>
  </si>
  <si>
    <t>_______тенге</t>
  </si>
  <si>
    <t>Число кл-комлектов на 1 сентября</t>
  </si>
  <si>
    <t>Руководитель ГУ "Управления образования Акмолинской области"</t>
  </si>
  <si>
    <t>Число учащихся на 1 сентября</t>
  </si>
  <si>
    <t>Общее число препод. работы в неделю по тарификации в т.ч.</t>
  </si>
  <si>
    <t>_______________________</t>
  </si>
  <si>
    <t>оплачено из бюджета</t>
  </si>
  <si>
    <t>а)</t>
  </si>
  <si>
    <t>число часов по уч. плану</t>
  </si>
  <si>
    <t>б)</t>
  </si>
  <si>
    <t>число дополнительных часов</t>
  </si>
  <si>
    <t>НВП</t>
  </si>
  <si>
    <t>казахский  язык</t>
  </si>
  <si>
    <t>казахская  литература</t>
  </si>
  <si>
    <t xml:space="preserve">Т А Р И Ф И К А Ц И О Н Н Ы Й     С П И С О К </t>
  </si>
  <si>
    <t>хореография</t>
  </si>
  <si>
    <t>учителей и других работников</t>
  </si>
  <si>
    <t>инфоматика</t>
  </si>
  <si>
    <t>иностранный  язык</t>
  </si>
  <si>
    <t>трудовое  обучнние</t>
  </si>
  <si>
    <t xml:space="preserve">Адрес школы:   </t>
  </si>
  <si>
    <t>русский яз и литература</t>
  </si>
  <si>
    <t>физическая культура</t>
  </si>
  <si>
    <t>основы экономических  знаний</t>
  </si>
  <si>
    <t>профиль</t>
  </si>
  <si>
    <t>прикл.курсы</t>
  </si>
  <si>
    <t>кол-во класс комплектов:</t>
  </si>
  <si>
    <t xml:space="preserve">обучение  на  дому  </t>
  </si>
  <si>
    <t>самопознание</t>
  </si>
  <si>
    <t>кол-во детей:</t>
  </si>
  <si>
    <t>спец.группа         самопознание</t>
  </si>
  <si>
    <t>основы  малого  бизнеса</t>
  </si>
  <si>
    <t>прочие, кружки</t>
  </si>
  <si>
    <t>спорт</t>
  </si>
  <si>
    <t>туризм</t>
  </si>
  <si>
    <r>
      <t xml:space="preserve">Штат в кол-ве </t>
    </r>
    <r>
      <rPr>
        <b/>
        <u/>
        <sz val="11"/>
        <rFont val="Times New Roman"/>
        <family val="1"/>
        <charset val="204"/>
      </rPr>
      <t>___</t>
    </r>
    <r>
      <rPr>
        <sz val="11"/>
        <rFont val="Times New Roman"/>
        <family val="1"/>
        <charset val="204"/>
      </rPr>
      <t xml:space="preserve"> шт.единиц</t>
    </r>
  </si>
  <si>
    <r>
      <t>______________________</t>
    </r>
    <r>
      <rPr>
        <b/>
        <sz val="11"/>
        <rFont val="Times New Roman"/>
        <family val="1"/>
        <charset val="204"/>
      </rPr>
      <t>_Жусупов Б.А.</t>
    </r>
  </si>
  <si>
    <t>Муканова С.С.</t>
  </si>
  <si>
    <t>Акмолинская область , г.Степногорск, п. Бестобе, ул.Шуакты, 91 здания</t>
  </si>
  <si>
    <t>КГУ "Основная средняя школа поселка Бестобе отдела образования по городу Степногорск управления образования Акмолинской области"</t>
  </si>
  <si>
    <t>Руководитель     ГУ «Отдела образования города Степногрск»</t>
  </si>
  <si>
    <t>физкультура кружок</t>
  </si>
  <si>
    <t>казязык в казах.кл</t>
  </si>
  <si>
    <t>иысш</t>
  </si>
  <si>
    <t>высш педагог -исследователь</t>
  </si>
  <si>
    <t>педагог модератор</t>
  </si>
  <si>
    <t>педагог -модератор</t>
  </si>
  <si>
    <t>педагог модератор 2</t>
  </si>
  <si>
    <t>педагог модератор2</t>
  </si>
  <si>
    <t>сентябрь</t>
  </si>
  <si>
    <t>31л,1м</t>
  </si>
  <si>
    <t>33,4м</t>
  </si>
  <si>
    <t>русс.яз. в нач классы с казахским яз.обуч</t>
  </si>
  <si>
    <t>Бақыт Аяулым Аманжолқызы</t>
  </si>
  <si>
    <t>до года</t>
  </si>
  <si>
    <t>2г,5м</t>
  </si>
  <si>
    <t xml:space="preserve">7л </t>
  </si>
  <si>
    <t>5л, 8м</t>
  </si>
  <si>
    <t>10л 6м</t>
  </si>
  <si>
    <t>8л 6м</t>
  </si>
  <si>
    <t>11л 11м</t>
  </si>
  <si>
    <t>14л 4м</t>
  </si>
  <si>
    <t>3г 3м</t>
  </si>
  <si>
    <t>9л, 1м</t>
  </si>
  <si>
    <t>10л, 2мес</t>
  </si>
  <si>
    <t xml:space="preserve">1г м </t>
  </si>
  <si>
    <t xml:space="preserve">1г 1м </t>
  </si>
  <si>
    <t>38л 4м</t>
  </si>
  <si>
    <t>Қызкенов Еламан Аманбайұлы</t>
  </si>
  <si>
    <t xml:space="preserve">3г </t>
  </si>
  <si>
    <t>ср.спец</t>
  </si>
  <si>
    <t>3г3мес</t>
  </si>
  <si>
    <t>8г 3мес</t>
  </si>
  <si>
    <t>7 л</t>
  </si>
  <si>
    <t>6л 4 мес</t>
  </si>
  <si>
    <t>ЕРМЕК ЖАНГЕЛДІ ЕРЖАНОВИЧ</t>
  </si>
  <si>
    <t>БЕСПАЕВ ЖОМАРТ БОГДАНОВИЧ</t>
  </si>
  <si>
    <t>_______________Оспанова А.К.</t>
  </si>
  <si>
    <t xml:space="preserve"> Степногорск Упарвления образования Акмолинской области"</t>
  </si>
  <si>
    <t>Директор КГУ" Основная средняя школа поселка Бестобе отдела образования по городу</t>
  </si>
  <si>
    <t>Иманова Акмарал Усеновна</t>
  </si>
  <si>
    <t>2г1м</t>
  </si>
  <si>
    <t>Назарова Алена Михайловна</t>
  </si>
  <si>
    <t>педагог-эксперт</t>
  </si>
  <si>
    <t>23г11м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</si>
</sst>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0"/>
      <name val="Arial Cyr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  <font>
      <sz val="8"/>
      <color rgb="FFFF0000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sz val="8"/>
      <color rgb="FFFF0000"/>
      <name val="Arial Cyr"/>
      <charset val="204"/>
    </font>
    <font>
      <b/>
      <sz val="8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b/>
      <sz val="8"/>
      <name val="Arial Cyr"/>
      <family val="2"/>
      <charset val="204"/>
    </font>
    <font>
      <sz val="8"/>
      <color rgb="FFFF0000"/>
      <name val="Arial Cyr"/>
      <family val="2"/>
      <charset val="204"/>
    </font>
    <font>
      <b/>
      <i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Arial Cyr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Arial Cyr"/>
      <family val="2"/>
      <charset val="204"/>
    </font>
    <font>
      <b/>
      <sz val="8"/>
      <name val="Arial Cyr"/>
      <charset val="204"/>
    </font>
    <font>
      <sz val="8"/>
      <color rgb="FFC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9">
    <xf numFmtId="0" fontId="0" fillId="0" borderId="0" xfId="0"/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1" fontId="1" fillId="0" borderId="7" xfId="0" applyNumberFormat="1" applyFont="1" applyBorder="1" applyAlignment="1" applyProtection="1">
      <alignment horizontal="center"/>
      <protection locked="0"/>
    </xf>
    <xf numFmtId="0" fontId="1" fillId="0" borderId="1" xfId="0" applyFont="1" applyBorder="1" applyProtection="1">
      <protection locked="0"/>
    </xf>
    <xf numFmtId="1" fontId="1" fillId="0" borderId="1" xfId="0" applyNumberFormat="1" applyFont="1" applyBorder="1" applyProtection="1">
      <protection locked="0"/>
    </xf>
    <xf numFmtId="164" fontId="1" fillId="0" borderId="5" xfId="0" applyNumberFormat="1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Fill="1" applyProtection="1">
      <protection locked="0"/>
    </xf>
    <xf numFmtId="0" fontId="4" fillId="0" borderId="0" xfId="0" applyFont="1" applyFill="1" applyProtection="1">
      <protection locked="0"/>
    </xf>
    <xf numFmtId="0" fontId="4" fillId="3" borderId="0" xfId="0" applyFont="1" applyFill="1" applyProtection="1">
      <protection locked="0"/>
    </xf>
    <xf numFmtId="0" fontId="3" fillId="3" borderId="0" xfId="0" applyFont="1" applyFill="1" applyProtection="1">
      <protection locked="0"/>
    </xf>
    <xf numFmtId="0" fontId="4" fillId="0" borderId="0" xfId="0" applyFont="1" applyFill="1" applyBorder="1" applyProtection="1">
      <protection locked="0"/>
    </xf>
    <xf numFmtId="0" fontId="5" fillId="0" borderId="0" xfId="0" applyFont="1" applyProtection="1">
      <protection locked="0"/>
    </xf>
    <xf numFmtId="1" fontId="4" fillId="3" borderId="0" xfId="0" applyNumberFormat="1" applyFont="1" applyFill="1" applyProtection="1">
      <protection locked="0"/>
    </xf>
    <xf numFmtId="1" fontId="3" fillId="3" borderId="0" xfId="0" applyNumberFormat="1" applyFont="1" applyFill="1" applyProtection="1">
      <protection locked="0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49" fontId="2" fillId="0" borderId="0" xfId="0" applyNumberFormat="1" applyFont="1" applyProtection="1">
      <protection locked="0"/>
    </xf>
    <xf numFmtId="0" fontId="9" fillId="0" borderId="0" xfId="0" applyFont="1" applyProtection="1"/>
    <xf numFmtId="0" fontId="3" fillId="2" borderId="2" xfId="0" applyFont="1" applyFill="1" applyBorder="1" applyAlignment="1" applyProtection="1">
      <alignment vertical="center" wrapText="1"/>
      <protection locked="0"/>
    </xf>
    <xf numFmtId="0" fontId="8" fillId="2" borderId="0" xfId="0" applyFont="1" applyFill="1" applyProtection="1">
      <protection locked="0"/>
    </xf>
    <xf numFmtId="0" fontId="3" fillId="2" borderId="0" xfId="0" applyFont="1" applyFill="1" applyProtection="1">
      <protection locked="0"/>
    </xf>
    <xf numFmtId="0" fontId="4" fillId="2" borderId="0" xfId="0" applyFont="1" applyFill="1" applyProtection="1">
      <protection locked="0"/>
    </xf>
    <xf numFmtId="1" fontId="4" fillId="0" borderId="0" xfId="0" applyNumberFormat="1" applyFont="1" applyProtection="1">
      <protection locked="0"/>
    </xf>
    <xf numFmtId="0" fontId="7" fillId="3" borderId="0" xfId="0" applyFont="1" applyFill="1" applyProtection="1">
      <protection locked="0"/>
    </xf>
    <xf numFmtId="0" fontId="8" fillId="3" borderId="0" xfId="0" applyFont="1" applyFill="1" applyProtection="1">
      <protection locked="0"/>
    </xf>
    <xf numFmtId="0" fontId="10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6" fillId="2" borderId="0" xfId="0" applyFont="1" applyFill="1" applyProtection="1">
      <protection locked="0"/>
    </xf>
    <xf numFmtId="0" fontId="5" fillId="2" borderId="0" xfId="0" applyFont="1" applyFill="1" applyProtection="1">
      <protection locked="0"/>
    </xf>
    <xf numFmtId="0" fontId="5" fillId="3" borderId="0" xfId="0" applyFont="1" applyFill="1" applyProtection="1">
      <protection locked="0"/>
    </xf>
    <xf numFmtId="0" fontId="6" fillId="3" borderId="0" xfId="0" applyFont="1" applyFill="1" applyProtection="1">
      <protection locked="0"/>
    </xf>
    <xf numFmtId="1" fontId="5" fillId="3" borderId="0" xfId="0" applyNumberFormat="1" applyFont="1" applyFill="1" applyProtection="1">
      <protection locked="0"/>
    </xf>
    <xf numFmtId="1" fontId="6" fillId="3" borderId="0" xfId="0" applyNumberFormat="1" applyFont="1" applyFill="1" applyProtection="1">
      <protection locked="0"/>
    </xf>
    <xf numFmtId="0" fontId="3" fillId="2" borderId="2" xfId="0" applyFont="1" applyFill="1" applyBorder="1" applyProtection="1">
      <protection locked="0"/>
    </xf>
    <xf numFmtId="0" fontId="3" fillId="0" borderId="0" xfId="0" applyFont="1" applyFill="1" applyBorder="1" applyAlignment="1" applyProtection="1">
      <alignment horizontal="left"/>
      <protection locked="0"/>
    </xf>
    <xf numFmtId="0" fontId="3" fillId="0" borderId="0" xfId="0" applyFont="1" applyFill="1" applyBorder="1" applyProtection="1">
      <protection locked="0"/>
    </xf>
    <xf numFmtId="1" fontId="4" fillId="0" borderId="0" xfId="0" applyNumberFormat="1" applyFont="1" applyFill="1" applyBorder="1" applyProtection="1">
      <protection locked="0"/>
    </xf>
    <xf numFmtId="1" fontId="4" fillId="0" borderId="0" xfId="0" applyNumberFormat="1" applyFont="1" applyFill="1" applyBorder="1" applyAlignment="1" applyProtection="1">
      <alignment horizontal="center"/>
      <protection locked="0"/>
    </xf>
    <xf numFmtId="1" fontId="3" fillId="0" borderId="0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Fill="1" applyProtection="1">
      <protection locked="0"/>
    </xf>
    <xf numFmtId="0" fontId="13" fillId="0" borderId="0" xfId="0" applyFont="1" applyFill="1" applyBorder="1" applyProtection="1">
      <protection locked="0"/>
    </xf>
    <xf numFmtId="0" fontId="14" fillId="0" borderId="0" xfId="0" applyFont="1" applyProtection="1">
      <protection locked="0"/>
    </xf>
    <xf numFmtId="0" fontId="13" fillId="0" borderId="0" xfId="0" applyFont="1" applyFill="1" applyProtection="1">
      <protection locked="0"/>
    </xf>
    <xf numFmtId="0" fontId="16" fillId="0" borderId="0" xfId="0" applyFont="1" applyProtection="1">
      <protection locked="0"/>
    </xf>
    <xf numFmtId="1" fontId="17" fillId="0" borderId="0" xfId="0" applyNumberFormat="1" applyFont="1" applyAlignment="1" applyProtection="1">
      <alignment horizontal="center"/>
      <protection locked="0"/>
    </xf>
    <xf numFmtId="0" fontId="18" fillId="0" borderId="0" xfId="0" applyFont="1" applyProtection="1">
      <protection locked="0"/>
    </xf>
    <xf numFmtId="0" fontId="17" fillId="0" borderId="0" xfId="0" applyFont="1" applyProtection="1">
      <protection locked="0"/>
    </xf>
    <xf numFmtId="0" fontId="16" fillId="2" borderId="0" xfId="0" applyFont="1" applyFill="1" applyProtection="1">
      <protection locked="0"/>
    </xf>
    <xf numFmtId="0" fontId="17" fillId="0" borderId="0" xfId="0" applyFont="1" applyAlignment="1" applyProtection="1">
      <alignment wrapText="1"/>
      <protection locked="0"/>
    </xf>
    <xf numFmtId="1" fontId="16" fillId="0" borderId="0" xfId="0" applyNumberFormat="1" applyFont="1" applyProtection="1">
      <protection locked="0"/>
    </xf>
    <xf numFmtId="0" fontId="0" fillId="0" borderId="0" xfId="0" applyAlignment="1" applyProtection="1">
      <protection locked="0"/>
    </xf>
    <xf numFmtId="0" fontId="0" fillId="0" borderId="0" xfId="0" applyFill="1" applyAlignment="1" applyProtection="1">
      <protection locked="0"/>
    </xf>
    <xf numFmtId="0" fontId="18" fillId="0" borderId="0" xfId="0" applyFont="1" applyFill="1" applyProtection="1">
      <protection locked="0"/>
    </xf>
    <xf numFmtId="0" fontId="16" fillId="0" borderId="0" xfId="0" applyFont="1" applyFill="1" applyProtection="1">
      <protection locked="0"/>
    </xf>
    <xf numFmtId="0" fontId="17" fillId="0" borderId="0" xfId="0" applyFont="1" applyFill="1" applyAlignment="1" applyProtection="1">
      <alignment horizontal="left"/>
      <protection locked="0"/>
    </xf>
    <xf numFmtId="1" fontId="17" fillId="0" borderId="0" xfId="0" applyNumberFormat="1" applyFont="1" applyFill="1" applyAlignment="1" applyProtection="1">
      <alignment horizontal="center"/>
      <protection locked="0"/>
    </xf>
    <xf numFmtId="1" fontId="16" fillId="0" borderId="0" xfId="0" applyNumberFormat="1" applyFont="1" applyFill="1" applyProtection="1">
      <protection locked="0"/>
    </xf>
    <xf numFmtId="2" fontId="17" fillId="0" borderId="0" xfId="0" applyNumberFormat="1" applyFont="1" applyFill="1" applyProtection="1">
      <protection locked="0"/>
    </xf>
    <xf numFmtId="0" fontId="19" fillId="0" borderId="0" xfId="0" applyFont="1" applyFill="1" applyAlignment="1" applyProtection="1">
      <alignment wrapText="1"/>
      <protection locked="0"/>
    </xf>
    <xf numFmtId="0" fontId="19" fillId="0" borderId="0" xfId="0" applyFont="1" applyFill="1" applyAlignment="1" applyProtection="1">
      <alignment horizontal="left" wrapText="1"/>
      <protection locked="0"/>
    </xf>
    <xf numFmtId="1" fontId="17" fillId="0" borderId="0" xfId="0" applyNumberFormat="1" applyFont="1" applyFill="1" applyProtection="1">
      <protection locked="0"/>
    </xf>
    <xf numFmtId="0" fontId="0" fillId="0" borderId="0" xfId="0" applyFill="1" applyProtection="1">
      <protection locked="0"/>
    </xf>
    <xf numFmtId="0" fontId="17" fillId="0" borderId="0" xfId="0" applyFont="1" applyFill="1" applyProtection="1">
      <protection locked="0"/>
    </xf>
    <xf numFmtId="0" fontId="16" fillId="0" borderId="0" xfId="0" applyFont="1" applyFill="1" applyAlignment="1">
      <alignment wrapText="1"/>
    </xf>
    <xf numFmtId="1" fontId="14" fillId="0" borderId="0" xfId="0" applyNumberFormat="1" applyFont="1" applyFill="1" applyAlignment="1" applyProtection="1">
      <alignment horizontal="center"/>
      <protection locked="0"/>
    </xf>
    <xf numFmtId="2" fontId="14" fillId="0" borderId="0" xfId="0" applyNumberFormat="1" applyFont="1" applyFill="1" applyProtection="1">
      <protection locked="0"/>
    </xf>
    <xf numFmtId="0" fontId="15" fillId="0" borderId="0" xfId="0" applyFont="1" applyFill="1" applyAlignment="1" applyProtection="1">
      <alignment wrapText="1"/>
      <protection locked="0"/>
    </xf>
    <xf numFmtId="0" fontId="15" fillId="0" borderId="0" xfId="0" applyFont="1" applyFill="1" applyAlignment="1" applyProtection="1">
      <alignment horizontal="left" wrapText="1"/>
      <protection locked="0"/>
    </xf>
    <xf numFmtId="0" fontId="14" fillId="0" borderId="0" xfId="0" applyFont="1" applyFill="1" applyAlignment="1" applyProtection="1">
      <alignment wrapText="1"/>
      <protection locked="0"/>
    </xf>
    <xf numFmtId="1" fontId="14" fillId="0" borderId="0" xfId="0" applyNumberFormat="1" applyFont="1" applyFill="1" applyProtection="1">
      <protection locked="0"/>
    </xf>
    <xf numFmtId="0" fontId="17" fillId="0" borderId="0" xfId="0" applyFont="1" applyFill="1" applyAlignment="1" applyProtection="1">
      <alignment horizontal="center"/>
      <protection locked="0"/>
    </xf>
    <xf numFmtId="1" fontId="18" fillId="0" borderId="0" xfId="0" applyNumberFormat="1" applyFont="1" applyFill="1" applyProtection="1">
      <protection locked="0"/>
    </xf>
    <xf numFmtId="0" fontId="19" fillId="0" borderId="0" xfId="0" applyFont="1" applyFill="1" applyAlignment="1" applyProtection="1">
      <protection locked="0"/>
    </xf>
    <xf numFmtId="1" fontId="17" fillId="0" borderId="0" xfId="0" applyNumberFormat="1" applyFont="1" applyProtection="1">
      <protection locked="0"/>
    </xf>
    <xf numFmtId="1" fontId="17" fillId="2" borderId="16" xfId="0" applyNumberFormat="1" applyFont="1" applyFill="1" applyBorder="1" applyProtection="1">
      <protection locked="0"/>
    </xf>
    <xf numFmtId="1" fontId="17" fillId="2" borderId="17" xfId="0" applyNumberFormat="1" applyFont="1" applyFill="1" applyBorder="1" applyProtection="1">
      <protection locked="0"/>
    </xf>
    <xf numFmtId="0" fontId="17" fillId="2" borderId="18" xfId="0" applyFont="1" applyFill="1" applyBorder="1" applyProtection="1">
      <protection locked="0"/>
    </xf>
    <xf numFmtId="0" fontId="17" fillId="0" borderId="18" xfId="0" applyFont="1" applyBorder="1" applyProtection="1">
      <protection locked="0"/>
    </xf>
    <xf numFmtId="49" fontId="17" fillId="2" borderId="18" xfId="0" applyNumberFormat="1" applyFont="1" applyFill="1" applyBorder="1" applyAlignment="1" applyProtection="1">
      <alignment horizontal="center"/>
      <protection locked="0"/>
    </xf>
    <xf numFmtId="1" fontId="17" fillId="0" borderId="18" xfId="0" applyNumberFormat="1" applyFont="1" applyBorder="1" applyAlignment="1" applyProtection="1">
      <alignment horizontal="center"/>
      <protection locked="0"/>
    </xf>
    <xf numFmtId="0" fontId="17" fillId="0" borderId="19" xfId="0" applyFont="1" applyBorder="1" applyAlignment="1" applyProtection="1">
      <alignment horizontal="center"/>
      <protection locked="0"/>
    </xf>
    <xf numFmtId="1" fontId="16" fillId="2" borderId="2" xfId="0" applyNumberFormat="1" applyFont="1" applyFill="1" applyBorder="1" applyAlignment="1" applyProtection="1">
      <alignment horizontal="center"/>
      <protection locked="0"/>
    </xf>
    <xf numFmtId="0" fontId="16" fillId="2" borderId="20" xfId="0" applyFont="1" applyFill="1" applyBorder="1" applyProtection="1">
      <protection locked="0"/>
    </xf>
    <xf numFmtId="0" fontId="16" fillId="2" borderId="21" xfId="0" applyFont="1" applyFill="1" applyBorder="1" applyProtection="1">
      <protection locked="0"/>
    </xf>
    <xf numFmtId="0" fontId="16" fillId="0" borderId="21" xfId="0" applyFont="1" applyBorder="1" applyProtection="1">
      <protection locked="0"/>
    </xf>
    <xf numFmtId="0" fontId="16" fillId="2" borderId="21" xfId="0" applyFont="1" applyFill="1" applyBorder="1" applyAlignment="1" applyProtection="1">
      <alignment horizontal="center"/>
      <protection locked="0"/>
    </xf>
    <xf numFmtId="1" fontId="16" fillId="0" borderId="21" xfId="0" applyNumberFormat="1" applyFont="1" applyBorder="1" applyAlignment="1" applyProtection="1">
      <alignment horizontal="center"/>
      <protection locked="0"/>
    </xf>
    <xf numFmtId="1" fontId="17" fillId="0" borderId="22" xfId="0" applyNumberFormat="1" applyFont="1" applyBorder="1" applyAlignment="1">
      <alignment horizontal="center"/>
    </xf>
    <xf numFmtId="0" fontId="16" fillId="2" borderId="23" xfId="0" applyFont="1" applyFill="1" applyBorder="1" applyProtection="1">
      <protection locked="0"/>
    </xf>
    <xf numFmtId="0" fontId="16" fillId="2" borderId="24" xfId="0" applyFont="1" applyFill="1" applyBorder="1" applyProtection="1">
      <protection locked="0"/>
    </xf>
    <xf numFmtId="0" fontId="16" fillId="0" borderId="24" xfId="0" applyFont="1" applyBorder="1" applyProtection="1">
      <protection locked="0"/>
    </xf>
    <xf numFmtId="0" fontId="16" fillId="2" borderId="24" xfId="0" applyFont="1" applyFill="1" applyBorder="1" applyAlignment="1" applyProtection="1">
      <alignment horizontal="center"/>
      <protection locked="0"/>
    </xf>
    <xf numFmtId="1" fontId="16" fillId="0" borderId="24" xfId="0" applyNumberFormat="1" applyFont="1" applyBorder="1" applyAlignment="1" applyProtection="1">
      <alignment horizontal="center"/>
      <protection locked="0"/>
    </xf>
    <xf numFmtId="0" fontId="16" fillId="0" borderId="24" xfId="0" applyFont="1" applyBorder="1" applyAlignment="1" applyProtection="1">
      <alignment horizontal="center"/>
      <protection locked="0"/>
    </xf>
    <xf numFmtId="0" fontId="17" fillId="0" borderId="25" xfId="0" applyFont="1" applyBorder="1" applyAlignment="1" applyProtection="1">
      <alignment horizontal="center"/>
      <protection locked="0"/>
    </xf>
    <xf numFmtId="0" fontId="16" fillId="2" borderId="1" xfId="0" applyFont="1" applyFill="1" applyBorder="1" applyAlignment="1" applyProtection="1">
      <alignment horizontal="center"/>
      <protection locked="0"/>
    </xf>
    <xf numFmtId="1" fontId="16" fillId="0" borderId="1" xfId="0" applyNumberFormat="1" applyFont="1" applyBorder="1" applyAlignment="1" applyProtection="1">
      <alignment horizontal="center"/>
      <protection locked="0"/>
    </xf>
    <xf numFmtId="1" fontId="17" fillId="0" borderId="25" xfId="0" applyNumberFormat="1" applyFont="1" applyBorder="1" applyAlignment="1">
      <alignment horizontal="center"/>
    </xf>
    <xf numFmtId="1" fontId="16" fillId="2" borderId="2" xfId="0" applyNumberFormat="1" applyFont="1" applyFill="1" applyBorder="1" applyAlignment="1" applyProtection="1">
      <alignment vertical="center" wrapText="1"/>
      <protection locked="0"/>
    </xf>
    <xf numFmtId="1" fontId="16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6" fillId="2" borderId="23" xfId="0" applyFont="1" applyFill="1" applyBorder="1" applyAlignment="1" applyProtection="1">
      <alignment vertical="center" wrapText="1"/>
      <protection locked="0"/>
    </xf>
    <xf numFmtId="0" fontId="16" fillId="2" borderId="24" xfId="0" applyFont="1" applyFill="1" applyBorder="1" applyAlignment="1" applyProtection="1">
      <alignment vertical="center" wrapText="1"/>
      <protection locked="0"/>
    </xf>
    <xf numFmtId="0" fontId="16" fillId="0" borderId="24" xfId="0" applyFont="1" applyBorder="1" applyAlignment="1" applyProtection="1">
      <alignment vertical="center" wrapText="1"/>
      <protection locked="0"/>
    </xf>
    <xf numFmtId="1" fontId="16" fillId="2" borderId="2" xfId="0" applyNumberFormat="1" applyFont="1" applyFill="1" applyBorder="1" applyProtection="1">
      <protection locked="0"/>
    </xf>
    <xf numFmtId="0" fontId="16" fillId="2" borderId="26" xfId="0" applyFont="1" applyFill="1" applyBorder="1" applyProtection="1">
      <protection locked="0"/>
    </xf>
    <xf numFmtId="0" fontId="16" fillId="0" borderId="26" xfId="0" applyFont="1" applyBorder="1" applyProtection="1">
      <protection locked="0"/>
    </xf>
    <xf numFmtId="164" fontId="16" fillId="0" borderId="21" xfId="0" applyNumberFormat="1" applyFont="1" applyBorder="1" applyAlignment="1" applyProtection="1">
      <alignment horizontal="center"/>
      <protection locked="0"/>
    </xf>
    <xf numFmtId="164" fontId="17" fillId="0" borderId="25" xfId="0" applyNumberFormat="1" applyFont="1" applyBorder="1" applyAlignment="1">
      <alignment horizontal="center"/>
    </xf>
    <xf numFmtId="164" fontId="17" fillId="0" borderId="25" xfId="0" applyNumberFormat="1" applyFont="1" applyBorder="1" applyAlignment="1" applyProtection="1">
      <alignment horizontal="center"/>
      <protection locked="0"/>
    </xf>
    <xf numFmtId="1" fontId="16" fillId="0" borderId="2" xfId="0" applyNumberFormat="1" applyFont="1" applyBorder="1" applyAlignment="1" applyProtection="1">
      <alignment horizontal="center"/>
      <protection locked="0"/>
    </xf>
    <xf numFmtId="0" fontId="16" fillId="0" borderId="23" xfId="0" applyFont="1" applyBorder="1" applyProtection="1">
      <protection locked="0"/>
    </xf>
    <xf numFmtId="1" fontId="16" fillId="0" borderId="2" xfId="0" applyNumberFormat="1" applyFont="1" applyBorder="1" applyProtection="1">
      <protection locked="0"/>
    </xf>
    <xf numFmtId="0" fontId="17" fillId="0" borderId="23" xfId="0" applyFont="1" applyBorder="1" applyProtection="1">
      <protection locked="0"/>
    </xf>
    <xf numFmtId="0" fontId="17" fillId="0" borderId="24" xfId="0" applyFont="1" applyBorder="1" applyProtection="1">
      <protection locked="0"/>
    </xf>
    <xf numFmtId="0" fontId="17" fillId="0" borderId="24" xfId="0" applyFont="1" applyBorder="1" applyAlignment="1" applyProtection="1">
      <alignment horizontal="center"/>
      <protection locked="0"/>
    </xf>
    <xf numFmtId="1" fontId="17" fillId="0" borderId="24" xfId="0" applyNumberFormat="1" applyFont="1" applyBorder="1" applyAlignment="1" applyProtection="1">
      <alignment horizontal="center"/>
      <protection locked="0"/>
    </xf>
    <xf numFmtId="1" fontId="16" fillId="0" borderId="24" xfId="0" applyNumberFormat="1" applyFont="1" applyBorder="1" applyProtection="1">
      <protection locked="0"/>
    </xf>
    <xf numFmtId="164" fontId="16" fillId="0" borderId="25" xfId="0" applyNumberFormat="1" applyFont="1" applyBorder="1" applyProtection="1">
      <protection locked="0"/>
    </xf>
    <xf numFmtId="1" fontId="16" fillId="0" borderId="20" xfId="0" applyNumberFormat="1" applyFont="1" applyBorder="1" applyAlignment="1" applyProtection="1">
      <alignment horizontal="center"/>
      <protection locked="0"/>
    </xf>
    <xf numFmtId="1" fontId="16" fillId="0" borderId="23" xfId="0" applyNumberFormat="1" applyFont="1" applyBorder="1" applyAlignment="1" applyProtection="1">
      <alignment horizontal="center"/>
      <protection locked="0"/>
    </xf>
    <xf numFmtId="164" fontId="16" fillId="0" borderId="24" xfId="0" applyNumberFormat="1" applyFont="1" applyBorder="1" applyProtection="1">
      <protection locked="0"/>
    </xf>
    <xf numFmtId="1" fontId="21" fillId="0" borderId="27" xfId="0" applyNumberFormat="1" applyFont="1" applyBorder="1" applyAlignment="1" applyProtection="1">
      <alignment horizontal="center"/>
      <protection locked="0"/>
    </xf>
    <xf numFmtId="1" fontId="21" fillId="0" borderId="23" xfId="0" applyNumberFormat="1" applyFont="1" applyBorder="1" applyAlignment="1" applyProtection="1">
      <alignment horizontal="center"/>
      <protection locked="0"/>
    </xf>
    <xf numFmtId="0" fontId="21" fillId="0" borderId="24" xfId="0" applyFont="1" applyBorder="1" applyProtection="1">
      <protection locked="0"/>
    </xf>
    <xf numFmtId="1" fontId="21" fillId="0" borderId="24" xfId="0" applyNumberFormat="1" applyFont="1" applyBorder="1" applyProtection="1">
      <protection locked="0"/>
    </xf>
    <xf numFmtId="164" fontId="21" fillId="0" borderId="25" xfId="0" applyNumberFormat="1" applyFont="1" applyBorder="1" applyProtection="1">
      <protection locked="0"/>
    </xf>
    <xf numFmtId="1" fontId="16" fillId="0" borderId="28" xfId="0" applyNumberFormat="1" applyFont="1" applyBorder="1" applyAlignment="1" applyProtection="1">
      <alignment horizontal="center"/>
      <protection locked="0"/>
    </xf>
    <xf numFmtId="1" fontId="16" fillId="0" borderId="29" xfId="0" applyNumberFormat="1" applyFont="1" applyBorder="1" applyAlignment="1" applyProtection="1">
      <alignment horizontal="center"/>
      <protection locked="0"/>
    </xf>
    <xf numFmtId="1" fontId="16" fillId="0" borderId="30" xfId="0" applyNumberFormat="1" applyFont="1" applyBorder="1" applyAlignment="1" applyProtection="1">
      <alignment horizontal="center"/>
      <protection locked="0"/>
    </xf>
    <xf numFmtId="1" fontId="16" fillId="0" borderId="7" xfId="0" applyNumberFormat="1" applyFont="1" applyBorder="1" applyAlignment="1" applyProtection="1">
      <alignment horizontal="center"/>
      <protection locked="0"/>
    </xf>
    <xf numFmtId="0" fontId="16" fillId="0" borderId="1" xfId="0" applyFont="1" applyBorder="1" applyProtection="1">
      <protection locked="0"/>
    </xf>
    <xf numFmtId="1" fontId="16" fillId="0" borderId="1" xfId="0" applyNumberFormat="1" applyFont="1" applyBorder="1" applyProtection="1">
      <protection locked="0"/>
    </xf>
    <xf numFmtId="164" fontId="16" fillId="0" borderId="5" xfId="0" applyNumberFormat="1" applyFont="1" applyBorder="1" applyProtection="1">
      <protection locked="0"/>
    </xf>
    <xf numFmtId="0" fontId="16" fillId="0" borderId="31" xfId="0" applyFont="1" applyBorder="1" applyProtection="1">
      <protection locked="0"/>
    </xf>
    <xf numFmtId="0" fontId="16" fillId="2" borderId="23" xfId="0" applyFont="1" applyFill="1" applyBorder="1" applyAlignment="1" applyProtection="1">
      <alignment vertical="center"/>
      <protection locked="0"/>
    </xf>
    <xf numFmtId="0" fontId="22" fillId="0" borderId="0" xfId="0" applyFont="1" applyFill="1" applyProtection="1">
      <protection locked="0"/>
    </xf>
    <xf numFmtId="1" fontId="16" fillId="2" borderId="6" xfId="0" applyNumberFormat="1" applyFont="1" applyFill="1" applyBorder="1" applyAlignment="1">
      <alignment horizontal="center" vertical="center"/>
    </xf>
    <xf numFmtId="1" fontId="16" fillId="0" borderId="6" xfId="0" applyNumberFormat="1" applyFont="1" applyBorder="1" applyAlignment="1">
      <alignment horizontal="center" vertical="center" wrapText="1"/>
    </xf>
    <xf numFmtId="1" fontId="16" fillId="2" borderId="3" xfId="0" applyNumberFormat="1" applyFont="1" applyFill="1" applyBorder="1" applyAlignment="1">
      <alignment horizontal="center" vertical="center"/>
    </xf>
    <xf numFmtId="1" fontId="16" fillId="0" borderId="3" xfId="0" applyNumberFormat="1" applyFont="1" applyBorder="1" applyAlignment="1">
      <alignment horizontal="center" vertical="center" wrapText="1"/>
    </xf>
    <xf numFmtId="1" fontId="5" fillId="0" borderId="0" xfId="0" applyNumberFormat="1" applyFont="1" applyFill="1" applyProtection="1">
      <protection locked="0"/>
    </xf>
    <xf numFmtId="0" fontId="6" fillId="0" borderId="0" xfId="0" applyFont="1" applyFill="1" applyProtection="1">
      <protection locked="0"/>
    </xf>
    <xf numFmtId="0" fontId="3" fillId="2" borderId="0" xfId="0" applyFont="1" applyFill="1" applyBorder="1" applyProtection="1">
      <protection locked="0"/>
    </xf>
    <xf numFmtId="1" fontId="4" fillId="2" borderId="0" xfId="0" applyNumberFormat="1" applyFont="1" applyFill="1" applyBorder="1" applyProtection="1">
      <protection locked="0"/>
    </xf>
    <xf numFmtId="0" fontId="4" fillId="2" borderId="0" xfId="0" applyFont="1" applyFill="1" applyBorder="1" applyProtection="1">
      <protection locked="0"/>
    </xf>
    <xf numFmtId="1" fontId="4" fillId="2" borderId="0" xfId="0" applyNumberFormat="1" applyFont="1" applyFill="1" applyBorder="1" applyAlignment="1" applyProtection="1">
      <alignment horizontal="center"/>
      <protection locked="0"/>
    </xf>
    <xf numFmtId="1" fontId="3" fillId="2" borderId="0" xfId="0" applyNumberFormat="1" applyFont="1" applyFill="1" applyBorder="1" applyAlignment="1" applyProtection="1">
      <alignment horizontal="center"/>
      <protection locked="0"/>
    </xf>
    <xf numFmtId="1" fontId="17" fillId="2" borderId="2" xfId="0" applyNumberFormat="1" applyFont="1" applyFill="1" applyBorder="1" applyProtection="1">
      <protection locked="0"/>
    </xf>
    <xf numFmtId="0" fontId="16" fillId="2" borderId="2" xfId="0" applyFont="1" applyFill="1" applyBorder="1" applyProtection="1">
      <protection locked="0"/>
    </xf>
    <xf numFmtId="0" fontId="4" fillId="2" borderId="0" xfId="0" applyFont="1" applyFill="1" applyBorder="1" applyAlignment="1" applyProtection="1">
      <alignment horizontal="left"/>
      <protection locked="0"/>
    </xf>
    <xf numFmtId="0" fontId="3" fillId="2" borderId="0" xfId="0" applyFont="1" applyFill="1" applyBorder="1" applyAlignment="1" applyProtection="1">
      <alignment horizontal="left"/>
      <protection locked="0"/>
    </xf>
    <xf numFmtId="164" fontId="4" fillId="2" borderId="0" xfId="0" applyNumberFormat="1" applyFont="1" applyFill="1" applyBorder="1" applyProtection="1">
      <protection locked="0"/>
    </xf>
    <xf numFmtId="0" fontId="4" fillId="2" borderId="0" xfId="0" applyFont="1" applyFill="1" applyAlignment="1" applyProtection="1">
      <alignment horizontal="center"/>
      <protection locked="0"/>
    </xf>
    <xf numFmtId="0" fontId="6" fillId="2" borderId="0" xfId="0" applyFont="1" applyFill="1" applyBorder="1" applyProtection="1">
      <protection locked="0"/>
    </xf>
    <xf numFmtId="1" fontId="7" fillId="2" borderId="0" xfId="0" applyNumberFormat="1" applyFont="1" applyFill="1" applyBorder="1" applyAlignment="1" applyProtection="1">
      <protection locked="0"/>
    </xf>
    <xf numFmtId="1" fontId="8" fillId="2" borderId="0" xfId="0" applyNumberFormat="1" applyFont="1" applyFill="1" applyBorder="1" applyAlignment="1" applyProtection="1">
      <protection locked="0"/>
    </xf>
    <xf numFmtId="49" fontId="7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2" xfId="0" applyNumberFormat="1" applyFont="1" applyFill="1" applyBorder="1" applyAlignment="1" applyProtection="1">
      <alignment horizontal="center" vertical="center" textRotation="90" wrapText="1"/>
      <protection locked="0"/>
    </xf>
    <xf numFmtId="0" fontId="8" fillId="2" borderId="2" xfId="0" applyFont="1" applyFill="1" applyBorder="1" applyProtection="1"/>
    <xf numFmtId="0" fontId="8" fillId="2" borderId="2" xfId="0" applyFont="1" applyFill="1" applyBorder="1" applyAlignment="1" applyProtection="1">
      <alignment horizontal="center"/>
    </xf>
    <xf numFmtId="0" fontId="7" fillId="2" borderId="2" xfId="0" applyFont="1" applyFill="1" applyBorder="1" applyAlignment="1" applyProtection="1">
      <alignment horizontal="center"/>
    </xf>
    <xf numFmtId="1" fontId="7" fillId="2" borderId="2" xfId="0" applyNumberFormat="1" applyFont="1" applyFill="1" applyBorder="1" applyAlignment="1" applyProtection="1">
      <alignment horizontal="center"/>
    </xf>
    <xf numFmtId="1" fontId="8" fillId="2" borderId="2" xfId="0" applyNumberFormat="1" applyFont="1" applyFill="1" applyBorder="1" applyAlignment="1" applyProtection="1">
      <alignment horizontal="center"/>
    </xf>
    <xf numFmtId="1" fontId="4" fillId="2" borderId="0" xfId="0" applyNumberFormat="1" applyFont="1" applyFill="1" applyProtection="1">
      <protection locked="0"/>
    </xf>
    <xf numFmtId="1" fontId="3" fillId="2" borderId="0" xfId="0" applyNumberFormat="1" applyFont="1" applyFill="1" applyProtection="1">
      <protection locked="0"/>
    </xf>
    <xf numFmtId="0" fontId="0" fillId="2" borderId="0" xfId="0" applyFill="1" applyProtection="1">
      <protection locked="0"/>
    </xf>
    <xf numFmtId="1" fontId="5" fillId="2" borderId="0" xfId="0" applyNumberFormat="1" applyFont="1" applyFill="1" applyProtection="1">
      <protection locked="0"/>
    </xf>
    <xf numFmtId="0" fontId="3" fillId="2" borderId="6" xfId="0" applyFont="1" applyFill="1" applyBorder="1" applyAlignment="1" applyProtection="1">
      <alignment vertical="center" wrapText="1"/>
      <protection locked="0"/>
    </xf>
    <xf numFmtId="0" fontId="3" fillId="2" borderId="6" xfId="0" applyFont="1" applyFill="1" applyBorder="1" applyAlignment="1" applyProtection="1">
      <alignment horizontal="right" vertical="center" wrapText="1"/>
      <protection locked="0"/>
    </xf>
    <xf numFmtId="0" fontId="3" fillId="2" borderId="3" xfId="0" applyFont="1" applyFill="1" applyBorder="1" applyAlignment="1" applyProtection="1">
      <alignment horizontal="right" vertical="center" wrapText="1"/>
      <protection locked="0"/>
    </xf>
    <xf numFmtId="0" fontId="3" fillId="2" borderId="15" xfId="0" applyFont="1" applyFill="1" applyBorder="1" applyAlignment="1">
      <alignment horizontal="left" vertical="top" wrapText="1"/>
    </xf>
    <xf numFmtId="0" fontId="3" fillId="2" borderId="2" xfId="0" applyFont="1" applyFill="1" applyBorder="1" applyAlignment="1" applyProtection="1">
      <alignment horizontal="left" vertical="top" wrapText="1"/>
      <protection locked="0"/>
    </xf>
    <xf numFmtId="0" fontId="3" fillId="2" borderId="2" xfId="0" applyFont="1" applyFill="1" applyBorder="1" applyAlignment="1" applyProtection="1">
      <alignment horizontal="left" vertical="top"/>
      <protection locked="0"/>
    </xf>
    <xf numFmtId="0" fontId="4" fillId="2" borderId="2" xfId="0" applyFont="1" applyFill="1" applyBorder="1" applyAlignment="1" applyProtection="1">
      <alignment horizontal="left" vertical="top"/>
      <protection locked="0"/>
    </xf>
    <xf numFmtId="0" fontId="4" fillId="2" borderId="2" xfId="0" applyFont="1" applyFill="1" applyBorder="1" applyAlignment="1" applyProtection="1">
      <alignment horizontal="left" vertical="top" wrapText="1"/>
      <protection locked="0"/>
    </xf>
    <xf numFmtId="0" fontId="4" fillId="2" borderId="2" xfId="0" applyFont="1" applyFill="1" applyBorder="1" applyAlignment="1" applyProtection="1">
      <alignment horizontal="left" vertical="top" wrapText="1"/>
    </xf>
    <xf numFmtId="0" fontId="8" fillId="2" borderId="2" xfId="0" applyFont="1" applyFill="1" applyBorder="1" applyAlignment="1" applyProtection="1">
      <alignment horizontal="left" vertical="top" wrapText="1"/>
      <protection locked="0"/>
    </xf>
    <xf numFmtId="1" fontId="4" fillId="2" borderId="2" xfId="0" applyNumberFormat="1" applyFont="1" applyFill="1" applyBorder="1" applyAlignment="1" applyProtection="1">
      <alignment horizontal="left" vertical="top" wrapText="1"/>
    </xf>
    <xf numFmtId="1" fontId="4" fillId="2" borderId="2" xfId="0" applyNumberFormat="1" applyFont="1" applyFill="1" applyBorder="1" applyAlignment="1" applyProtection="1">
      <alignment horizontal="left" vertical="top" wrapText="1"/>
      <protection locked="0"/>
    </xf>
    <xf numFmtId="1" fontId="3" fillId="2" borderId="2" xfId="0" applyNumberFormat="1" applyFont="1" applyFill="1" applyBorder="1" applyAlignment="1" applyProtection="1">
      <alignment horizontal="left" vertical="top" wrapText="1"/>
      <protection locked="0"/>
    </xf>
    <xf numFmtId="1" fontId="4" fillId="2" borderId="2" xfId="0" applyNumberFormat="1" applyFont="1" applyFill="1" applyBorder="1" applyAlignment="1" applyProtection="1">
      <alignment horizontal="left" vertical="top"/>
      <protection locked="0"/>
    </xf>
    <xf numFmtId="1" fontId="3" fillId="2" borderId="2" xfId="0" applyNumberFormat="1" applyFont="1" applyFill="1" applyBorder="1" applyAlignment="1" applyProtection="1">
      <alignment horizontal="left" vertical="top"/>
      <protection locked="0"/>
    </xf>
    <xf numFmtId="1" fontId="5" fillId="2" borderId="2" xfId="0" applyNumberFormat="1" applyFont="1" applyFill="1" applyBorder="1" applyAlignment="1" applyProtection="1">
      <alignment horizontal="left" vertical="top"/>
      <protection locked="0"/>
    </xf>
    <xf numFmtId="2" fontId="3" fillId="2" borderId="2" xfId="0" applyNumberFormat="1" applyFont="1" applyFill="1" applyBorder="1" applyAlignment="1" applyProtection="1">
      <alignment horizontal="left" vertical="top" wrapText="1"/>
      <protection locked="0"/>
    </xf>
    <xf numFmtId="2" fontId="4" fillId="2" borderId="2" xfId="0" applyNumberFormat="1" applyFont="1" applyFill="1" applyBorder="1" applyAlignment="1" applyProtection="1">
      <alignment horizontal="left" vertical="top" wrapText="1"/>
    </xf>
    <xf numFmtId="0" fontId="3" fillId="2" borderId="6" xfId="0" applyFont="1" applyFill="1" applyBorder="1" applyAlignment="1" applyProtection="1">
      <alignment horizontal="left" vertical="top" wrapText="1"/>
      <protection locked="0"/>
    </xf>
    <xf numFmtId="0" fontId="3" fillId="2" borderId="6" xfId="0" applyFont="1" applyFill="1" applyBorder="1" applyAlignment="1" applyProtection="1">
      <alignment horizontal="left" vertical="top"/>
      <protection locked="0"/>
    </xf>
    <xf numFmtId="0" fontId="23" fillId="2" borderId="6" xfId="0" applyFont="1" applyFill="1" applyBorder="1" applyAlignment="1" applyProtection="1">
      <alignment horizontal="left" vertical="top" wrapText="1"/>
      <protection locked="0"/>
    </xf>
    <xf numFmtId="0" fontId="3" fillId="0" borderId="2" xfId="0" applyFont="1" applyFill="1" applyBorder="1" applyAlignment="1" applyProtection="1">
      <alignment horizontal="left" vertical="top" wrapText="1"/>
      <protection locked="0"/>
    </xf>
    <xf numFmtId="0" fontId="3" fillId="2" borderId="0" xfId="0" applyFont="1" applyFill="1" applyAlignment="1" applyProtection="1">
      <alignment horizontal="left" vertical="top"/>
      <protection locked="0"/>
    </xf>
    <xf numFmtId="2" fontId="3" fillId="2" borderId="2" xfId="0" applyNumberFormat="1" applyFont="1" applyFill="1" applyBorder="1" applyAlignment="1" applyProtection="1">
      <alignment horizontal="left" vertical="top"/>
      <protection locked="0"/>
    </xf>
    <xf numFmtId="0" fontId="11" fillId="2" borderId="6" xfId="0" applyFont="1" applyFill="1" applyBorder="1" applyAlignment="1" applyProtection="1">
      <alignment horizontal="left" vertical="top" wrapText="1"/>
      <protection locked="0"/>
    </xf>
    <xf numFmtId="0" fontId="11" fillId="2" borderId="3" xfId="0" applyFont="1" applyFill="1" applyBorder="1" applyAlignment="1" applyProtection="1">
      <alignment horizontal="left" vertical="top" wrapText="1"/>
      <protection locked="0"/>
    </xf>
    <xf numFmtId="0" fontId="3" fillId="2" borderId="3" xfId="0" applyFont="1" applyFill="1" applyBorder="1" applyAlignment="1" applyProtection="1">
      <alignment horizontal="left" vertical="top" wrapText="1"/>
      <protection locked="0"/>
    </xf>
    <xf numFmtId="0" fontId="3" fillId="2" borderId="3" xfId="0" applyFont="1" applyFill="1" applyBorder="1" applyAlignment="1" applyProtection="1">
      <alignment horizontal="left" vertical="top"/>
      <protection locked="0"/>
    </xf>
    <xf numFmtId="0" fontId="3" fillId="2" borderId="0" xfId="0" applyFont="1" applyFill="1" applyAlignment="1" applyProtection="1">
      <alignment horizontal="left" vertical="top" wrapText="1"/>
      <protection locked="0"/>
    </xf>
    <xf numFmtId="0" fontId="12" fillId="2" borderId="2" xfId="0" applyFont="1" applyFill="1" applyBorder="1" applyAlignment="1" applyProtection="1">
      <alignment horizontal="left" vertical="top"/>
      <protection locked="0"/>
    </xf>
    <xf numFmtId="0" fontId="8" fillId="2" borderId="2" xfId="0" applyFont="1" applyFill="1" applyBorder="1" applyAlignment="1" applyProtection="1">
      <alignment horizontal="left" vertical="top"/>
      <protection locked="0"/>
    </xf>
    <xf numFmtId="0" fontId="4" fillId="2" borderId="6" xfId="0" applyFont="1" applyFill="1" applyBorder="1" applyAlignment="1" applyProtection="1">
      <alignment horizontal="left" vertical="top"/>
      <protection locked="0"/>
    </xf>
    <xf numFmtId="0" fontId="4" fillId="2" borderId="6" xfId="0" applyFont="1" applyFill="1" applyBorder="1" applyAlignment="1" applyProtection="1">
      <alignment horizontal="left" vertical="top" wrapText="1"/>
      <protection locked="0"/>
    </xf>
    <xf numFmtId="0" fontId="8" fillId="2" borderId="6" xfId="0" applyFont="1" applyFill="1" applyBorder="1" applyAlignment="1" applyProtection="1">
      <alignment horizontal="left" vertical="top" wrapText="1"/>
      <protection locked="0"/>
    </xf>
    <xf numFmtId="0" fontId="3" fillId="2" borderId="6" xfId="0" applyFont="1" applyFill="1" applyBorder="1" applyAlignment="1" applyProtection="1">
      <alignment horizontal="left" vertical="top" wrapText="1"/>
      <protection locked="0"/>
    </xf>
    <xf numFmtId="0" fontId="3" fillId="2" borderId="6" xfId="0" applyFont="1" applyFill="1" applyBorder="1" applyAlignment="1" applyProtection="1">
      <alignment horizontal="right" vertical="center" wrapText="1"/>
      <protection locked="0"/>
    </xf>
    <xf numFmtId="0" fontId="3" fillId="2" borderId="6" xfId="0" applyFont="1" applyFill="1" applyBorder="1" applyAlignment="1" applyProtection="1">
      <alignment horizontal="left" vertical="top"/>
      <protection locked="0"/>
    </xf>
    <xf numFmtId="0" fontId="17" fillId="0" borderId="0" xfId="0" applyFont="1" applyAlignment="1" applyProtection="1">
      <alignment horizontal="left" vertical="top" wrapText="1"/>
      <protection locked="0"/>
    </xf>
    <xf numFmtId="0" fontId="17" fillId="0" borderId="0" xfId="0" applyFont="1" applyFill="1" applyAlignment="1" applyProtection="1">
      <alignment horizontal="left" wrapText="1"/>
      <protection locked="0"/>
    </xf>
    <xf numFmtId="0" fontId="17" fillId="0" borderId="0" xfId="0" applyFont="1" applyFill="1" applyAlignment="1" applyProtection="1">
      <alignment horizontal="center" wrapText="1"/>
      <protection locked="0"/>
    </xf>
    <xf numFmtId="0" fontId="17" fillId="0" borderId="0" xfId="0" applyFont="1" applyFill="1" applyAlignment="1" applyProtection="1">
      <alignment horizontal="center"/>
      <protection locked="0"/>
    </xf>
    <xf numFmtId="1" fontId="17" fillId="2" borderId="5" xfId="0" applyNumberFormat="1" applyFont="1" applyFill="1" applyBorder="1" applyAlignment="1">
      <alignment horizontal="center" vertical="center"/>
    </xf>
    <xf numFmtId="1" fontId="17" fillId="2" borderId="22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  <protection locked="0"/>
    </xf>
    <xf numFmtId="49" fontId="7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3" xfId="0" applyFont="1" applyFill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horizontal="center" vertical="center" wrapText="1"/>
      <protection locked="0"/>
    </xf>
    <xf numFmtId="1" fontId="7" fillId="2" borderId="2" xfId="0" applyNumberFormat="1" applyFont="1" applyFill="1" applyBorder="1" applyAlignment="1" applyProtection="1">
      <alignment horizontal="center" vertical="center" wrapText="1"/>
      <protection locked="0"/>
    </xf>
    <xf numFmtId="1" fontId="8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6" xfId="0" applyNumberFormat="1" applyFont="1" applyFill="1" applyBorder="1" applyAlignment="1" applyProtection="1">
      <alignment horizontal="center" vertical="center" textRotation="90" wrapText="1"/>
      <protection locked="0"/>
    </xf>
    <xf numFmtId="49" fontId="8" fillId="2" borderId="4" xfId="0" applyNumberFormat="1" applyFont="1" applyFill="1" applyBorder="1" applyAlignment="1" applyProtection="1">
      <alignment horizontal="center" vertical="center" textRotation="90" wrapText="1"/>
      <protection locked="0"/>
    </xf>
    <xf numFmtId="49" fontId="8" fillId="2" borderId="3" xfId="0" applyNumberFormat="1" applyFont="1" applyFill="1" applyBorder="1" applyAlignment="1" applyProtection="1">
      <alignment horizontal="center" vertical="center" textRotation="90" wrapText="1"/>
      <protection locked="0"/>
    </xf>
    <xf numFmtId="49" fontId="7" fillId="2" borderId="6" xfId="0" applyNumberFormat="1" applyFont="1" applyFill="1" applyBorder="1" applyAlignment="1" applyProtection="1">
      <alignment horizontal="center" vertical="center" textRotation="90" wrapText="1"/>
      <protection locked="0"/>
    </xf>
    <xf numFmtId="49" fontId="7" fillId="2" borderId="4" xfId="0" applyNumberFormat="1" applyFont="1" applyFill="1" applyBorder="1" applyAlignment="1" applyProtection="1">
      <alignment horizontal="center" vertical="center" textRotation="90" wrapText="1"/>
      <protection locked="0"/>
    </xf>
    <xf numFmtId="49" fontId="7" fillId="2" borderId="3" xfId="0" applyNumberFormat="1" applyFont="1" applyFill="1" applyBorder="1" applyAlignment="1" applyProtection="1">
      <alignment horizontal="center" vertical="center" textRotation="90" wrapText="1"/>
      <protection locked="0"/>
    </xf>
    <xf numFmtId="49" fontId="8" fillId="2" borderId="2" xfId="0" applyNumberFormat="1" applyFont="1" applyFill="1" applyBorder="1" applyAlignment="1" applyProtection="1">
      <alignment horizontal="center" vertical="center" textRotation="90" wrapText="1"/>
      <protection locked="0"/>
    </xf>
    <xf numFmtId="1" fontId="7" fillId="2" borderId="11" xfId="0" applyNumberFormat="1" applyFont="1" applyFill="1" applyBorder="1" applyAlignment="1" applyProtection="1">
      <alignment horizontal="center" vertical="center"/>
      <protection locked="0"/>
    </xf>
    <xf numFmtId="1" fontId="7" fillId="2" borderId="14" xfId="0" applyNumberFormat="1" applyFont="1" applyFill="1" applyBorder="1" applyAlignment="1" applyProtection="1">
      <alignment horizontal="center" vertical="center"/>
      <protection locked="0"/>
    </xf>
    <xf numFmtId="1" fontId="7" fillId="2" borderId="12" xfId="0" applyNumberFormat="1" applyFont="1" applyFill="1" applyBorder="1" applyAlignment="1" applyProtection="1">
      <alignment horizontal="center" vertical="center"/>
      <protection locked="0"/>
    </xf>
    <xf numFmtId="1" fontId="8" fillId="2" borderId="11" xfId="0" applyNumberFormat="1" applyFont="1" applyFill="1" applyBorder="1" applyAlignment="1" applyProtection="1">
      <alignment horizontal="center" vertical="center"/>
      <protection locked="0"/>
    </xf>
    <xf numFmtId="1" fontId="8" fillId="2" borderId="14" xfId="0" applyNumberFormat="1" applyFont="1" applyFill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 applyProtection="1">
      <alignment horizontal="center" vertical="center" textRotation="90" wrapText="1"/>
      <protection locked="0"/>
    </xf>
    <xf numFmtId="49" fontId="7" fillId="2" borderId="2" xfId="0" applyNumberFormat="1" applyFont="1" applyFill="1" applyBorder="1" applyAlignment="1" applyProtection="1">
      <alignment horizontal="center" vertical="center" textRotation="90" wrapText="1"/>
      <protection locked="0"/>
    </xf>
    <xf numFmtId="49" fontId="8" fillId="2" borderId="2" xfId="0" applyNumberFormat="1" applyFont="1" applyFill="1" applyBorder="1" applyAlignment="1" applyProtection="1">
      <alignment horizontal="center" vertical="center"/>
      <protection locked="0"/>
    </xf>
    <xf numFmtId="49" fontId="7" fillId="2" borderId="2" xfId="0" applyNumberFormat="1" applyFont="1" applyFill="1" applyBorder="1" applyAlignment="1" applyProtection="1">
      <alignment horizontal="center" vertical="center"/>
      <protection locked="0"/>
    </xf>
    <xf numFmtId="1" fontId="7" fillId="2" borderId="2" xfId="0" applyNumberFormat="1" applyFont="1" applyFill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49" fontId="8" fillId="2" borderId="9" xfId="0" applyNumberFormat="1" applyFont="1" applyFill="1" applyBorder="1" applyAlignment="1" applyProtection="1">
      <alignment horizontal="center" vertical="center" textRotation="91" wrapText="1"/>
      <protection locked="0"/>
    </xf>
    <xf numFmtId="49" fontId="7" fillId="2" borderId="13" xfId="0" applyNumberFormat="1" applyFont="1" applyFill="1" applyBorder="1" applyAlignment="1" applyProtection="1">
      <alignment horizontal="center" vertical="center" textRotation="91" wrapText="1"/>
      <protection locked="0"/>
    </xf>
    <xf numFmtId="49" fontId="8" fillId="2" borderId="8" xfId="0" applyNumberFormat="1" applyFont="1" applyFill="1" applyBorder="1" applyAlignment="1" applyProtection="1">
      <alignment horizontal="center" vertical="center" textRotation="91" wrapText="1"/>
      <protection locked="0"/>
    </xf>
    <xf numFmtId="49" fontId="7" fillId="2" borderId="10" xfId="0" applyNumberFormat="1" applyFont="1" applyFill="1" applyBorder="1" applyAlignment="1" applyProtection="1">
      <alignment horizontal="center" vertical="center" textRotation="91" wrapText="1"/>
      <protection locked="0"/>
    </xf>
    <xf numFmtId="1" fontId="7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7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7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13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8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10" xfId="0" applyNumberFormat="1" applyFont="1" applyFill="1" applyBorder="1" applyAlignment="1" applyProtection="1">
      <alignment horizontal="center" vertical="center" wrapText="1"/>
      <protection locked="0"/>
    </xf>
    <xf numFmtId="1" fontId="8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8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8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14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3" fillId="2" borderId="6" xfId="0" applyFont="1" applyFill="1" applyBorder="1" applyAlignment="1" applyProtection="1">
      <alignment horizontal="left" vertical="top" wrapText="1"/>
      <protection locked="0"/>
    </xf>
    <xf numFmtId="0" fontId="3" fillId="2" borderId="3" xfId="0" applyFont="1" applyFill="1" applyBorder="1" applyAlignment="1" applyProtection="1">
      <alignment horizontal="left" vertical="top" wrapText="1"/>
      <protection locked="0"/>
    </xf>
    <xf numFmtId="0" fontId="3" fillId="2" borderId="6" xfId="0" applyFont="1" applyFill="1" applyBorder="1" applyAlignment="1" applyProtection="1">
      <alignment horizontal="right" vertical="center" wrapText="1"/>
      <protection locked="0"/>
    </xf>
    <xf numFmtId="0" fontId="3" fillId="2" borderId="3" xfId="0" applyFont="1" applyFill="1" applyBorder="1" applyAlignment="1" applyProtection="1">
      <alignment horizontal="right" vertical="center" wrapText="1"/>
      <protection locked="0"/>
    </xf>
    <xf numFmtId="0" fontId="3" fillId="2" borderId="6" xfId="0" applyFont="1" applyFill="1" applyBorder="1" applyAlignment="1" applyProtection="1">
      <alignment horizontal="left" vertical="top"/>
      <protection locked="0"/>
    </xf>
    <xf numFmtId="0" fontId="3" fillId="2" borderId="3" xfId="0" applyFon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 filterMode="1">
    <pageSetUpPr fitToPage="1"/>
  </sheetPr>
  <dimension ref="A1:BE126"/>
  <sheetViews>
    <sheetView showZeros="0" tabSelected="1" topLeftCell="A8" zoomScale="110" zoomScaleNormal="110" zoomScaleSheetLayoutView="30" workbookViewId="0">
      <selection activeCell="AW32" sqref="AW1:AW1048576"/>
    </sheetView>
  </sheetViews>
  <sheetFormatPr defaultRowHeight="12" customHeight="1" x14ac:dyDescent="0.2"/>
  <cols>
    <col min="1" max="1" width="5.28515625" style="27" customWidth="1"/>
    <col min="2" max="2" width="18.7109375" style="28" customWidth="1"/>
    <col min="3" max="3" width="7.7109375" style="28" customWidth="1"/>
    <col min="4" max="4" width="9" style="28" customWidth="1"/>
    <col min="5" max="5" width="7.42578125" style="28" customWidth="1"/>
    <col min="6" max="6" width="6.5703125" style="28" customWidth="1"/>
    <col min="7" max="7" width="7" style="28" customWidth="1"/>
    <col min="8" max="8" width="9.140625" style="13" customWidth="1"/>
    <col min="9" max="9" width="6.5703125" style="32" customWidth="1"/>
    <col min="10" max="10" width="9" style="31" customWidth="1"/>
    <col min="11" max="11" width="5.7109375" style="31" customWidth="1"/>
    <col min="12" max="12" width="9.42578125" style="31" customWidth="1"/>
    <col min="13" max="13" width="6.85546875" style="32" customWidth="1"/>
    <col min="14" max="14" width="6.140625" style="32" customWidth="1"/>
    <col min="15" max="15" width="7.140625" style="32" customWidth="1"/>
    <col min="16" max="16" width="7.85546875" style="33" customWidth="1"/>
    <col min="17" max="17" width="7.42578125" style="31" customWidth="1"/>
    <col min="18" max="18" width="8" style="31" customWidth="1"/>
    <col min="19" max="19" width="8.42578125" style="31" customWidth="1"/>
    <col min="20" max="20" width="8.85546875" style="31" customWidth="1"/>
    <col min="21" max="21" width="7" style="31" customWidth="1"/>
    <col min="22" max="22" width="9" style="31" customWidth="1"/>
    <col min="23" max="23" width="7.140625" style="32" customWidth="1"/>
    <col min="24" max="24" width="9" style="32" customWidth="1"/>
    <col min="25" max="25" width="7.42578125" style="32" customWidth="1"/>
    <col min="26" max="26" width="8.7109375" style="31" customWidth="1"/>
    <col min="27" max="27" width="9.85546875" style="33" customWidth="1"/>
    <col min="28" max="28" width="9.5703125" style="33" customWidth="1"/>
    <col min="29" max="29" width="8.85546875" style="34" customWidth="1"/>
    <col min="30" max="30" width="9.85546875" style="33" customWidth="1"/>
    <col min="31" max="31" width="7.42578125" style="34" customWidth="1"/>
    <col min="32" max="32" width="7.85546875" style="33" customWidth="1"/>
    <col min="33" max="33" width="6.5703125" style="34" customWidth="1"/>
    <col min="34" max="34" width="8.5703125" style="33" customWidth="1"/>
    <col min="35" max="35" width="7.7109375" style="33" hidden="1" customWidth="1"/>
    <col min="36" max="36" width="6" style="33" hidden="1" customWidth="1"/>
    <col min="37" max="37" width="6" style="34" hidden="1" customWidth="1"/>
    <col min="38" max="38" width="9.42578125" style="33" hidden="1" customWidth="1"/>
    <col min="39" max="39" width="9.5703125" style="33" customWidth="1"/>
    <col min="40" max="40" width="7.42578125" style="34" customWidth="1"/>
    <col min="41" max="41" width="9.28515625" style="33" customWidth="1"/>
    <col min="42" max="42" width="8.28515625" style="34" hidden="1" customWidth="1"/>
    <col min="43" max="43" width="8.42578125" style="33" hidden="1" customWidth="1"/>
    <col min="44" max="44" width="5.85546875" style="34" customWidth="1"/>
    <col min="45" max="45" width="8.85546875" style="33" customWidth="1"/>
    <col min="46" max="46" width="9.140625" style="33" customWidth="1"/>
    <col min="47" max="47" width="7.5703125" style="34" customWidth="1"/>
    <col min="48" max="48" width="7.7109375" style="33" customWidth="1"/>
    <col min="49" max="49" width="7.5703125" style="28" customWidth="1"/>
    <col min="50" max="50" width="4.85546875" style="13" customWidth="1"/>
    <col min="51" max="51" width="6.5703125" style="13" customWidth="1"/>
    <col min="52" max="52" width="8.28515625" style="13" customWidth="1"/>
    <col min="53" max="53" width="8" style="13" customWidth="1"/>
    <col min="54" max="54" width="8.85546875" style="13" customWidth="1"/>
    <col min="55" max="55" width="6.5703125" style="13" customWidth="1"/>
    <col min="56" max="16384" width="9.140625" style="13"/>
  </cols>
  <sheetData>
    <row r="1" spans="1:54" s="1" customFormat="1" ht="9" hidden="1" customHeight="1" x14ac:dyDescent="0.2">
      <c r="A1" s="2"/>
      <c r="AB1" s="3"/>
      <c r="AC1" s="3"/>
      <c r="AD1" s="262"/>
      <c r="AE1" s="262"/>
      <c r="AF1" s="262"/>
      <c r="AG1" s="262"/>
      <c r="AH1" s="262"/>
      <c r="AI1" s="262"/>
      <c r="AJ1" s="262"/>
      <c r="AK1" s="262"/>
      <c r="AL1" s="262"/>
      <c r="AM1" s="262"/>
      <c r="AN1" s="262"/>
      <c r="AO1" s="262"/>
      <c r="AP1" s="262"/>
      <c r="AQ1" s="262"/>
      <c r="AR1" s="262"/>
      <c r="AS1" s="262"/>
      <c r="AT1" s="262"/>
      <c r="AU1" s="262"/>
      <c r="AV1" s="262"/>
      <c r="AW1" s="262"/>
      <c r="AX1" s="4"/>
      <c r="AY1" s="4"/>
      <c r="AZ1" s="5"/>
      <c r="BA1" s="6">
        <f>AY1</f>
        <v>0</v>
      </c>
    </row>
    <row r="2" spans="1:54" s="1" customFormat="1" ht="18" customHeight="1" x14ac:dyDescent="0.25">
      <c r="A2" s="41"/>
      <c r="B2" s="45"/>
      <c r="C2" s="45"/>
      <c r="D2" s="45"/>
      <c r="E2" s="45"/>
      <c r="F2" s="45"/>
      <c r="G2" s="45"/>
      <c r="H2" s="41"/>
      <c r="O2" s="63"/>
      <c r="P2" s="63"/>
      <c r="Q2" s="63"/>
      <c r="R2" s="63"/>
      <c r="S2" s="63"/>
      <c r="U2" s="52"/>
      <c r="V2" s="52"/>
      <c r="W2" s="53"/>
      <c r="X2" s="54"/>
      <c r="Y2" s="55"/>
      <c r="Z2" s="55"/>
      <c r="AA2" s="55"/>
      <c r="AD2" s="76" t="s">
        <v>99</v>
      </c>
      <c r="AE2" s="77"/>
      <c r="AF2" s="78" t="s">
        <v>100</v>
      </c>
      <c r="AG2" s="78"/>
      <c r="AH2" s="78"/>
      <c r="AI2" s="78"/>
      <c r="AJ2" s="78"/>
      <c r="AK2" s="78"/>
      <c r="AL2" s="78"/>
      <c r="AM2" s="78"/>
      <c r="AN2" s="79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80" t="s">
        <v>101</v>
      </c>
      <c r="AZ2" s="80" t="s">
        <v>2</v>
      </c>
      <c r="BA2" s="81" t="s">
        <v>1</v>
      </c>
      <c r="BB2" s="82" t="s">
        <v>102</v>
      </c>
    </row>
    <row r="3" spans="1:54" s="1" customFormat="1" ht="17.25" customHeight="1" x14ac:dyDescent="0.25">
      <c r="A3" s="48" t="s">
        <v>97</v>
      </c>
      <c r="B3" s="45"/>
      <c r="C3" s="41"/>
      <c r="D3" s="48"/>
      <c r="E3" s="48"/>
      <c r="F3" s="45"/>
      <c r="G3" s="45"/>
      <c r="H3" s="41"/>
      <c r="J3" s="64" t="s">
        <v>97</v>
      </c>
      <c r="K3" s="64"/>
      <c r="L3" s="64"/>
      <c r="M3" s="55"/>
      <c r="N3" s="55"/>
      <c r="O3" s="55"/>
      <c r="P3" s="55"/>
      <c r="S3" s="56" t="s">
        <v>98</v>
      </c>
      <c r="T3" s="57"/>
      <c r="U3" s="55"/>
      <c r="V3" s="55"/>
      <c r="W3" s="58"/>
      <c r="AD3" s="83">
        <v>1</v>
      </c>
      <c r="AE3" s="83"/>
      <c r="AF3" s="84" t="s">
        <v>105</v>
      </c>
      <c r="AG3" s="85"/>
      <c r="AH3" s="85"/>
      <c r="AI3" s="85"/>
      <c r="AJ3" s="85"/>
      <c r="AK3" s="85"/>
      <c r="AL3" s="85"/>
      <c r="AM3" s="85"/>
      <c r="AN3" s="86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7"/>
      <c r="AZ3" s="87">
        <v>7</v>
      </c>
      <c r="BA3" s="88">
        <v>10</v>
      </c>
      <c r="BB3" s="89">
        <f>BA3+AZ3</f>
        <v>17</v>
      </c>
    </row>
    <row r="4" spans="1:54" s="1" customFormat="1" ht="18" customHeight="1" x14ac:dyDescent="0.25">
      <c r="A4" s="41"/>
      <c r="B4" s="45"/>
      <c r="C4" s="45"/>
      <c r="D4" s="45"/>
      <c r="E4" s="45"/>
      <c r="F4" s="45"/>
      <c r="G4" s="45"/>
      <c r="H4" s="41"/>
      <c r="J4" s="55"/>
      <c r="K4" s="55"/>
      <c r="L4" s="55"/>
      <c r="M4" s="55"/>
      <c r="N4" s="55"/>
      <c r="O4" s="55"/>
      <c r="P4" s="57"/>
      <c r="S4" s="55" t="s">
        <v>103</v>
      </c>
      <c r="T4" s="58"/>
      <c r="U4" s="55"/>
      <c r="V4" s="59" t="s">
        <v>104</v>
      </c>
      <c r="W4" s="59"/>
      <c r="AC4" s="63"/>
      <c r="AD4" s="83">
        <v>2</v>
      </c>
      <c r="AE4" s="83"/>
      <c r="AF4" s="90" t="s">
        <v>107</v>
      </c>
      <c r="AG4" s="91"/>
      <c r="AH4" s="91"/>
      <c r="AI4" s="91"/>
      <c r="AJ4" s="91"/>
      <c r="AK4" s="91"/>
      <c r="AL4" s="91"/>
      <c r="AM4" s="91"/>
      <c r="AN4" s="92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3"/>
      <c r="AZ4" s="93">
        <v>7</v>
      </c>
      <c r="BA4" s="94">
        <v>10</v>
      </c>
      <c r="BB4" s="96">
        <f>SUM(AY4:BA4)</f>
        <v>17</v>
      </c>
    </row>
    <row r="5" spans="1:54" s="1" customFormat="1" ht="18" customHeight="1" x14ac:dyDescent="0.25">
      <c r="A5" s="41"/>
      <c r="B5" s="45"/>
      <c r="C5" s="45"/>
      <c r="D5" s="45"/>
      <c r="E5" s="45"/>
      <c r="F5" s="45"/>
      <c r="G5" s="45"/>
      <c r="H5" s="41"/>
      <c r="I5" s="63"/>
      <c r="J5" s="64"/>
      <c r="K5" s="64"/>
      <c r="L5" s="64"/>
      <c r="M5" s="55"/>
      <c r="N5" s="55"/>
      <c r="O5" s="55"/>
      <c r="P5" s="57"/>
      <c r="Q5" s="63"/>
      <c r="R5" s="63"/>
      <c r="S5" s="74" t="s">
        <v>106</v>
      </c>
      <c r="T5" s="60"/>
      <c r="U5" s="60"/>
      <c r="V5" s="60"/>
      <c r="W5" s="60"/>
      <c r="AB5" s="167"/>
      <c r="AC5" s="63"/>
      <c r="AD5" s="83">
        <v>3</v>
      </c>
      <c r="AE5" s="83"/>
      <c r="AF5" s="90" t="s">
        <v>109</v>
      </c>
      <c r="AG5" s="91"/>
      <c r="AH5" s="91"/>
      <c r="AI5" s="91"/>
      <c r="AJ5" s="91"/>
      <c r="AK5" s="91"/>
      <c r="AL5" s="91"/>
      <c r="AM5" s="91"/>
      <c r="AN5" s="92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7"/>
      <c r="AZ5" s="97">
        <v>55</v>
      </c>
      <c r="BA5" s="98">
        <v>86</v>
      </c>
      <c r="BB5" s="99">
        <f>BA5+AZ5</f>
        <v>141</v>
      </c>
    </row>
    <row r="6" spans="1:54" ht="23.25" customHeight="1" x14ac:dyDescent="0.25">
      <c r="A6" s="206" t="s">
        <v>108</v>
      </c>
      <c r="B6" s="206"/>
      <c r="C6" s="206"/>
      <c r="D6" s="206"/>
      <c r="E6" s="50"/>
      <c r="F6" s="50"/>
      <c r="G6" s="50"/>
      <c r="H6" s="41"/>
      <c r="I6" s="143"/>
      <c r="J6" s="207" t="s">
        <v>146</v>
      </c>
      <c r="K6" s="207"/>
      <c r="L6" s="207"/>
      <c r="M6" s="207"/>
      <c r="N6" s="207"/>
      <c r="O6" s="65"/>
      <c r="P6" s="65"/>
      <c r="Q6" s="41"/>
      <c r="R6" s="41"/>
      <c r="S6" s="55" t="s">
        <v>141</v>
      </c>
      <c r="T6" s="61"/>
      <c r="U6" s="61"/>
      <c r="V6" s="61"/>
      <c r="W6" s="61"/>
      <c r="X6" s="13"/>
      <c r="Y6" s="13"/>
      <c r="Z6" s="13"/>
      <c r="AA6" s="13"/>
      <c r="AB6" s="168"/>
      <c r="AC6" s="142"/>
      <c r="AD6" s="100">
        <v>4</v>
      </c>
      <c r="AE6" s="101"/>
      <c r="AF6" s="136" t="s">
        <v>110</v>
      </c>
      <c r="AG6" s="103"/>
      <c r="AH6" s="103"/>
      <c r="AI6" s="103"/>
      <c r="AJ6" s="103"/>
      <c r="AK6" s="103"/>
      <c r="AL6" s="103"/>
      <c r="AM6" s="103"/>
      <c r="AN6" s="104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38"/>
      <c r="AZ6" s="138"/>
      <c r="BA6" s="139"/>
      <c r="BB6" s="210">
        <f>AY6+AZ6+BA6</f>
        <v>0</v>
      </c>
    </row>
    <row r="7" spans="1:54" ht="30" customHeight="1" x14ac:dyDescent="0.25">
      <c r="A7" s="206"/>
      <c r="B7" s="206"/>
      <c r="C7" s="206"/>
      <c r="D7" s="206"/>
      <c r="E7" s="45"/>
      <c r="F7" s="45"/>
      <c r="G7" s="45"/>
      <c r="H7" s="41"/>
      <c r="I7" s="143"/>
      <c r="J7" s="207"/>
      <c r="K7" s="207"/>
      <c r="L7" s="207"/>
      <c r="M7" s="207"/>
      <c r="N7" s="207"/>
      <c r="O7" s="64"/>
      <c r="P7" s="64"/>
      <c r="Q7" s="41"/>
      <c r="R7" s="41"/>
      <c r="S7" s="207" t="s">
        <v>185</v>
      </c>
      <c r="T7" s="207"/>
      <c r="U7" s="207"/>
      <c r="V7" s="207"/>
      <c r="W7" s="207"/>
      <c r="X7" s="13"/>
      <c r="Y7" s="13"/>
      <c r="Z7" s="13"/>
      <c r="AA7" s="13"/>
      <c r="AB7" s="168"/>
      <c r="AC7" s="142"/>
      <c r="AD7" s="100"/>
      <c r="AE7" s="101"/>
      <c r="AF7" s="102"/>
      <c r="AG7" s="103"/>
      <c r="AH7" s="103"/>
      <c r="AI7" s="103"/>
      <c r="AJ7" s="103"/>
      <c r="AK7" s="103"/>
      <c r="AL7" s="103"/>
      <c r="AM7" s="103"/>
      <c r="AN7" s="104"/>
      <c r="AO7" s="103"/>
      <c r="AP7" s="103"/>
      <c r="AQ7" s="103"/>
      <c r="AR7" s="103"/>
      <c r="AS7" s="103"/>
      <c r="AT7" s="103"/>
      <c r="AU7" s="103"/>
      <c r="AV7" s="103"/>
      <c r="AW7" s="103"/>
      <c r="AX7" s="103"/>
      <c r="AY7" s="140"/>
      <c r="AZ7" s="140"/>
      <c r="BA7" s="141"/>
      <c r="BB7" s="211"/>
    </row>
    <row r="8" spans="1:54" ht="15" customHeight="1" x14ac:dyDescent="0.25">
      <c r="A8" s="45" t="s">
        <v>142</v>
      </c>
      <c r="B8" s="45"/>
      <c r="C8" s="41"/>
      <c r="D8" s="45"/>
      <c r="E8" s="45"/>
      <c r="F8" s="45"/>
      <c r="G8" s="45"/>
      <c r="H8" s="41"/>
      <c r="I8" s="143"/>
      <c r="J8" s="208" t="s">
        <v>183</v>
      </c>
      <c r="K8" s="209"/>
      <c r="L8" s="209"/>
      <c r="M8" s="208"/>
      <c r="N8" s="208"/>
      <c r="O8" s="209"/>
      <c r="P8" s="208"/>
      <c r="Q8" s="41"/>
      <c r="R8" s="41"/>
      <c r="S8" s="207"/>
      <c r="T8" s="207"/>
      <c r="U8" s="207"/>
      <c r="V8" s="207"/>
      <c r="W8" s="207"/>
      <c r="X8" s="13"/>
      <c r="Y8" s="13"/>
      <c r="Z8" s="13"/>
      <c r="AA8" s="13"/>
      <c r="AB8" s="168"/>
      <c r="AC8" s="142"/>
      <c r="AD8" s="105"/>
      <c r="AE8" s="105"/>
      <c r="AF8" s="106" t="s">
        <v>112</v>
      </c>
      <c r="AG8" s="106"/>
      <c r="AH8" s="106"/>
      <c r="AI8" s="106"/>
      <c r="AJ8" s="106"/>
      <c r="AK8" s="106"/>
      <c r="AL8" s="106"/>
      <c r="AM8" s="106"/>
      <c r="AN8" s="107"/>
      <c r="AO8" s="106"/>
      <c r="AP8" s="106"/>
      <c r="AQ8" s="106"/>
      <c r="AR8" s="106"/>
      <c r="AS8" s="106"/>
      <c r="AT8" s="106"/>
      <c r="AU8" s="106"/>
      <c r="AV8" s="106"/>
      <c r="AW8" s="106"/>
      <c r="AX8" s="90"/>
      <c r="AY8" s="87"/>
      <c r="AZ8" s="87"/>
      <c r="BA8" s="108"/>
      <c r="BB8" s="109">
        <f>BA8+AZ8</f>
        <v>0</v>
      </c>
    </row>
    <row r="9" spans="1:54" s="41" customFormat="1" ht="42" customHeight="1" x14ac:dyDescent="0.25">
      <c r="C9" s="45"/>
      <c r="D9" s="45"/>
      <c r="E9" s="45"/>
      <c r="F9" s="45"/>
      <c r="G9" s="45"/>
      <c r="H9" s="45"/>
      <c r="J9" s="208"/>
      <c r="K9" s="209"/>
      <c r="L9" s="209"/>
      <c r="M9" s="208"/>
      <c r="N9" s="208"/>
      <c r="O9" s="209"/>
      <c r="P9" s="208"/>
      <c r="S9" s="207" t="s">
        <v>184</v>
      </c>
      <c r="T9" s="207"/>
      <c r="U9" s="207"/>
      <c r="V9" s="207"/>
      <c r="W9" s="207"/>
      <c r="X9" s="137"/>
      <c r="Y9" s="137"/>
      <c r="Z9" s="137"/>
      <c r="AD9" s="83" t="s">
        <v>113</v>
      </c>
      <c r="AE9" s="83"/>
      <c r="AF9" s="90" t="s">
        <v>114</v>
      </c>
      <c r="AG9" s="91"/>
      <c r="AH9" s="91"/>
      <c r="AI9" s="91"/>
      <c r="AJ9" s="91"/>
      <c r="AK9" s="91"/>
      <c r="AL9" s="91"/>
      <c r="AM9" s="91"/>
      <c r="AN9" s="92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3"/>
      <c r="AZ9" s="93">
        <v>171</v>
      </c>
      <c r="BA9" s="94">
        <v>312</v>
      </c>
      <c r="BB9" s="110">
        <f>BA9+AZ9</f>
        <v>483</v>
      </c>
    </row>
    <row r="10" spans="1:54" s="41" customFormat="1" ht="14.25" customHeight="1" x14ac:dyDescent="0.25">
      <c r="N10" s="43"/>
      <c r="O10" s="43"/>
      <c r="S10" s="62" t="s">
        <v>111</v>
      </c>
      <c r="T10" s="66"/>
      <c r="U10" s="44"/>
      <c r="V10" s="44"/>
      <c r="W10" s="62" t="s">
        <v>143</v>
      </c>
      <c r="X10" s="44"/>
      <c r="Y10" s="36"/>
      <c r="AD10" s="111" t="s">
        <v>115</v>
      </c>
      <c r="AE10" s="111"/>
      <c r="AF10" s="112" t="s">
        <v>116</v>
      </c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5">
        <v>0</v>
      </c>
      <c r="AZ10" s="95"/>
      <c r="BA10" s="95"/>
      <c r="BB10" s="110">
        <f>BA10+AZ10</f>
        <v>0</v>
      </c>
    </row>
    <row r="11" spans="1:54" s="41" customFormat="1" ht="14.25" customHeight="1" x14ac:dyDescent="0.25">
      <c r="U11" s="54"/>
      <c r="W11" s="44"/>
      <c r="X11" s="44"/>
      <c r="Z11" s="44"/>
      <c r="AA11" s="36"/>
      <c r="AD11" s="113"/>
      <c r="AE11" s="113"/>
      <c r="AF11" s="114" t="s">
        <v>102</v>
      </c>
      <c r="AG11" s="115"/>
      <c r="AH11" s="115"/>
      <c r="AI11" s="115"/>
      <c r="AJ11" s="115"/>
      <c r="AK11" s="115"/>
      <c r="AL11" s="115"/>
      <c r="AM11" s="115"/>
      <c r="AN11" s="115"/>
      <c r="AO11" s="115"/>
      <c r="AP11" s="115"/>
      <c r="AQ11" s="115"/>
      <c r="AR11" s="115"/>
      <c r="AS11" s="115"/>
      <c r="AT11" s="115"/>
      <c r="AU11" s="115"/>
      <c r="AV11" s="115"/>
      <c r="AW11" s="115"/>
      <c r="AX11" s="115"/>
      <c r="AY11" s="116"/>
      <c r="AZ11" s="116">
        <f>SUBTOTAL(9,AZ9:AZ10)</f>
        <v>171</v>
      </c>
      <c r="BA11" s="117">
        <f>SUBTOTAL(9,BA9:BA10)</f>
        <v>312</v>
      </c>
      <c r="BB11" s="110">
        <f>SUBTOTAL(9,BB9:BB10)</f>
        <v>483</v>
      </c>
    </row>
    <row r="12" spans="1:54" s="41" customFormat="1" ht="14.25" customHeight="1" x14ac:dyDescent="0.25">
      <c r="W12" s="55"/>
      <c r="Y12" s="44"/>
      <c r="Z12" s="67"/>
      <c r="AA12" s="67"/>
      <c r="AB12" s="67"/>
      <c r="AC12" s="36"/>
      <c r="AD12" s="111">
        <v>1</v>
      </c>
      <c r="AE12" s="111"/>
      <c r="AF12" s="112" t="s">
        <v>117</v>
      </c>
      <c r="AG12" s="92"/>
      <c r="AH12" s="92"/>
      <c r="AI12" s="92"/>
      <c r="AJ12" s="92"/>
      <c r="AK12" s="92"/>
      <c r="AL12" s="92"/>
      <c r="AM12" s="92"/>
      <c r="AN12" s="92"/>
      <c r="AO12" s="92"/>
      <c r="AP12" s="92"/>
      <c r="AQ12" s="92"/>
      <c r="AR12" s="92"/>
      <c r="AS12" s="92"/>
      <c r="AT12" s="92"/>
      <c r="AU12" s="92"/>
      <c r="AV12" s="92"/>
      <c r="AW12" s="92"/>
      <c r="AX12" s="92"/>
      <c r="AY12" s="92"/>
      <c r="AZ12" s="92"/>
      <c r="BA12" s="118"/>
      <c r="BB12" s="119"/>
    </row>
    <row r="13" spans="1:54" s="41" customFormat="1" ht="14.25" customHeight="1" x14ac:dyDescent="0.25">
      <c r="E13" s="45"/>
      <c r="F13" s="48" t="s">
        <v>120</v>
      </c>
      <c r="G13" s="48"/>
      <c r="H13" s="48"/>
      <c r="I13" s="48"/>
      <c r="J13" s="48"/>
      <c r="K13" s="48"/>
      <c r="L13" s="45"/>
      <c r="M13" s="45"/>
      <c r="W13" s="55"/>
      <c r="Y13" s="68"/>
      <c r="Z13" s="68"/>
      <c r="AA13" s="68"/>
      <c r="AB13" s="68"/>
      <c r="AC13" s="36"/>
      <c r="AD13" s="111">
        <v>2</v>
      </c>
      <c r="AE13" s="111"/>
      <c r="AF13" s="112" t="s">
        <v>118</v>
      </c>
      <c r="AG13" s="92"/>
      <c r="AH13" s="92"/>
      <c r="AI13" s="92"/>
      <c r="AJ13" s="92"/>
      <c r="AK13" s="92"/>
      <c r="AL13" s="92"/>
      <c r="AM13" s="92"/>
      <c r="AN13" s="92"/>
      <c r="AO13" s="92"/>
      <c r="AP13" s="92"/>
      <c r="AQ13" s="92"/>
      <c r="AR13" s="92"/>
      <c r="AS13" s="92"/>
      <c r="AT13" s="92"/>
      <c r="AU13" s="92"/>
      <c r="AV13" s="92"/>
      <c r="AW13" s="92"/>
      <c r="AX13" s="92"/>
      <c r="AY13" s="92"/>
      <c r="AZ13" s="92">
        <v>19</v>
      </c>
      <c r="BA13" s="118">
        <v>22</v>
      </c>
      <c r="BB13" s="119"/>
    </row>
    <row r="14" spans="1:54" s="41" customFormat="1" ht="14.25" customHeight="1" x14ac:dyDescent="0.25">
      <c r="E14" s="45"/>
      <c r="F14" s="45"/>
      <c r="G14" s="75" t="s">
        <v>122</v>
      </c>
      <c r="H14" s="45"/>
      <c r="I14" s="45"/>
      <c r="J14" s="45"/>
      <c r="K14" s="47"/>
      <c r="L14" s="47"/>
      <c r="M14" s="51"/>
      <c r="W14" s="55"/>
      <c r="Y14" s="69"/>
      <c r="Z14" s="69"/>
      <c r="AA14" s="69"/>
      <c r="AB14" s="69"/>
      <c r="AC14" s="36"/>
      <c r="AD14" s="111">
        <v>3</v>
      </c>
      <c r="AE14" s="111"/>
      <c r="AF14" s="112" t="s">
        <v>119</v>
      </c>
      <c r="AG14" s="92"/>
      <c r="AH14" s="92"/>
      <c r="AI14" s="92"/>
      <c r="AJ14" s="92"/>
      <c r="AK14" s="92"/>
      <c r="AL14" s="92"/>
      <c r="AM14" s="92"/>
      <c r="AN14" s="92"/>
      <c r="AO14" s="92"/>
      <c r="AP14" s="92"/>
      <c r="AQ14" s="92"/>
      <c r="AR14" s="92"/>
      <c r="AS14" s="92"/>
      <c r="AT14" s="92"/>
      <c r="AU14" s="92"/>
      <c r="AV14" s="92"/>
      <c r="AW14" s="92"/>
      <c r="AX14" s="92"/>
      <c r="AY14" s="92"/>
      <c r="AZ14" s="92">
        <v>9</v>
      </c>
      <c r="BA14" s="118">
        <v>17</v>
      </c>
      <c r="BB14" s="119"/>
    </row>
    <row r="15" spans="1:54" s="41" customFormat="1" ht="14.25" customHeight="1" x14ac:dyDescent="0.25">
      <c r="B15" s="64" t="s">
        <v>145</v>
      </c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137"/>
      <c r="U15" s="137"/>
      <c r="W15" s="65"/>
      <c r="Y15" s="44"/>
      <c r="Z15" s="44"/>
      <c r="AA15" s="44"/>
      <c r="AB15" s="44"/>
      <c r="AC15" s="36"/>
      <c r="AD15" s="111">
        <v>4</v>
      </c>
      <c r="AE15" s="111"/>
      <c r="AF15" s="112" t="s">
        <v>121</v>
      </c>
      <c r="AG15" s="92"/>
      <c r="AH15" s="92"/>
      <c r="AI15" s="92"/>
      <c r="AJ15" s="92"/>
      <c r="AK15" s="92"/>
      <c r="AL15" s="92"/>
      <c r="AM15" s="92"/>
      <c r="AN15" s="92"/>
      <c r="AO15" s="92"/>
      <c r="AP15" s="92"/>
      <c r="AQ15" s="92"/>
      <c r="AR15" s="92"/>
      <c r="AS15" s="92"/>
      <c r="AT15" s="92"/>
      <c r="AU15" s="92"/>
      <c r="AV15" s="92"/>
      <c r="AW15" s="92"/>
      <c r="AX15" s="92"/>
      <c r="AY15" s="92"/>
      <c r="AZ15" s="92"/>
      <c r="BA15" s="118"/>
      <c r="BB15" s="119"/>
    </row>
    <row r="16" spans="1:54" s="41" customFormat="1" ht="14.25" customHeight="1" x14ac:dyDescent="0.25">
      <c r="W16" s="64"/>
      <c r="Y16" s="70"/>
      <c r="Z16" s="70"/>
      <c r="AA16" s="70"/>
      <c r="AB16" s="70"/>
      <c r="AC16" s="36"/>
      <c r="AD16" s="111">
        <v>5</v>
      </c>
      <c r="AE16" s="120"/>
      <c r="AF16" s="92" t="s">
        <v>123</v>
      </c>
      <c r="AG16" s="92"/>
      <c r="AH16" s="92"/>
      <c r="AI16" s="92"/>
      <c r="AJ16" s="92"/>
      <c r="AK16" s="92"/>
      <c r="AL16" s="92"/>
      <c r="AM16" s="92"/>
      <c r="AN16" s="92"/>
      <c r="AO16" s="92"/>
      <c r="AP16" s="92"/>
      <c r="AQ16" s="92"/>
      <c r="AR16" s="92"/>
      <c r="AS16" s="92"/>
      <c r="AT16" s="92"/>
      <c r="AU16" s="92"/>
      <c r="AV16" s="92"/>
      <c r="AW16" s="92"/>
      <c r="AX16" s="92"/>
      <c r="AY16" s="92"/>
      <c r="AZ16" s="92">
        <v>7</v>
      </c>
      <c r="BA16" s="118">
        <v>10</v>
      </c>
      <c r="BB16" s="119"/>
    </row>
    <row r="17" spans="1:54" s="41" customFormat="1" ht="14.25" customHeight="1" x14ac:dyDescent="0.25">
      <c r="E17" s="46" t="s">
        <v>126</v>
      </c>
      <c r="G17" s="64" t="s">
        <v>144</v>
      </c>
      <c r="J17" s="64"/>
      <c r="K17" s="64"/>
      <c r="L17" s="64"/>
      <c r="M17" s="64"/>
      <c r="N17" s="64"/>
      <c r="O17" s="64"/>
      <c r="P17" s="64"/>
      <c r="W17" s="64"/>
      <c r="Y17" s="71"/>
      <c r="Z17" s="44"/>
      <c r="AA17" s="71"/>
      <c r="AB17" s="44"/>
      <c r="AC17" s="36"/>
      <c r="AD17" s="111">
        <v>6</v>
      </c>
      <c r="AE17" s="121"/>
      <c r="AF17" s="92" t="s">
        <v>124</v>
      </c>
      <c r="AG17" s="92"/>
      <c r="AH17" s="92"/>
      <c r="AI17" s="92"/>
      <c r="AJ17" s="92"/>
      <c r="AK17" s="92"/>
      <c r="AL17" s="92"/>
      <c r="AM17" s="92"/>
      <c r="AN17" s="92"/>
      <c r="AO17" s="92"/>
      <c r="AP17" s="92"/>
      <c r="AQ17" s="92"/>
      <c r="AR17" s="92"/>
      <c r="AS17" s="92"/>
      <c r="AT17" s="92"/>
      <c r="AU17" s="92"/>
      <c r="AV17" s="92"/>
      <c r="AW17" s="92"/>
      <c r="AX17" s="92"/>
      <c r="AY17" s="92"/>
      <c r="AZ17" s="92">
        <v>14</v>
      </c>
      <c r="BA17" s="118">
        <v>30</v>
      </c>
      <c r="BB17" s="119"/>
    </row>
    <row r="18" spans="1:54" s="41" customFormat="1" ht="14.25" customHeight="1" x14ac:dyDescent="0.25">
      <c r="P18" s="64"/>
      <c r="Q18" s="64"/>
      <c r="R18" s="72"/>
      <c r="S18" s="55"/>
      <c r="T18" s="55"/>
      <c r="U18" s="55"/>
      <c r="V18" s="55"/>
      <c r="W18" s="55"/>
      <c r="Y18" s="44"/>
      <c r="Z18" s="44"/>
      <c r="AA18" s="44"/>
      <c r="AB18" s="44"/>
      <c r="AC18" s="36"/>
      <c r="AD18" s="111">
        <v>7</v>
      </c>
      <c r="AE18" s="121"/>
      <c r="AF18" s="92" t="s">
        <v>125</v>
      </c>
      <c r="AG18" s="92"/>
      <c r="AH18" s="92"/>
      <c r="AI18" s="92"/>
      <c r="AJ18" s="92"/>
      <c r="AK18" s="92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92"/>
      <c r="AY18" s="92"/>
      <c r="AZ18" s="92">
        <v>7</v>
      </c>
      <c r="BA18" s="118">
        <v>14</v>
      </c>
      <c r="BB18" s="119"/>
    </row>
    <row r="19" spans="1:54" s="41" customFormat="1" ht="14.25" customHeight="1" x14ac:dyDescent="0.25">
      <c r="C19" s="45"/>
      <c r="D19" s="45"/>
      <c r="E19" s="48" t="s">
        <v>132</v>
      </c>
      <c r="F19" s="48"/>
      <c r="G19" s="48"/>
      <c r="H19" s="45">
        <v>17</v>
      </c>
      <c r="P19" s="55"/>
      <c r="Q19" s="55"/>
      <c r="R19" s="55"/>
      <c r="S19" s="55"/>
      <c r="T19" s="55"/>
      <c r="U19" s="55"/>
      <c r="V19" s="55"/>
      <c r="W19" s="55"/>
      <c r="Y19" s="42"/>
      <c r="Z19" s="42"/>
      <c r="AA19" s="42"/>
      <c r="AB19" s="42"/>
      <c r="AC19" s="36"/>
      <c r="AD19" s="111">
        <v>8</v>
      </c>
      <c r="AE19" s="121"/>
      <c r="AF19" s="92" t="s">
        <v>127</v>
      </c>
      <c r="AG19" s="92"/>
      <c r="AH19" s="92"/>
      <c r="AI19" s="92"/>
      <c r="AJ19" s="92"/>
      <c r="AK19" s="92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>
        <v>29</v>
      </c>
      <c r="BA19" s="118">
        <v>37</v>
      </c>
      <c r="BB19" s="119"/>
    </row>
    <row r="20" spans="1:54" s="41" customFormat="1" ht="14.25" customHeight="1" x14ac:dyDescent="0.25">
      <c r="A20" s="8"/>
      <c r="B20" s="8"/>
      <c r="C20" s="45"/>
      <c r="D20" s="45"/>
      <c r="E20" s="48"/>
      <c r="F20" s="48"/>
      <c r="G20" s="48"/>
      <c r="H20" s="45"/>
      <c r="N20" s="47"/>
      <c r="O20" s="47"/>
      <c r="P20" s="55"/>
      <c r="Q20" s="54"/>
      <c r="R20" s="73"/>
      <c r="S20" s="54"/>
      <c r="T20" s="54"/>
      <c r="U20" s="54"/>
      <c r="V20" s="55"/>
      <c r="W20" s="55"/>
      <c r="X20" s="55"/>
      <c r="Y20" s="37"/>
      <c r="Z20" s="12"/>
      <c r="AA20" s="38"/>
      <c r="AB20" s="39"/>
      <c r="AC20" s="40"/>
      <c r="AD20" s="111">
        <v>9</v>
      </c>
      <c r="AE20" s="121"/>
      <c r="AF20" s="92" t="s">
        <v>128</v>
      </c>
      <c r="AG20" s="92"/>
      <c r="AH20" s="92"/>
      <c r="AI20" s="92"/>
      <c r="AJ20" s="92"/>
      <c r="AK20" s="92"/>
      <c r="AL20" s="92"/>
      <c r="AM20" s="92"/>
      <c r="AN20" s="92"/>
      <c r="AO20" s="92"/>
      <c r="AP20" s="92"/>
      <c r="AQ20" s="92"/>
      <c r="AR20" s="92"/>
      <c r="AS20" s="92"/>
      <c r="AT20" s="92"/>
      <c r="AU20" s="92"/>
      <c r="AV20" s="92"/>
      <c r="AW20" s="92"/>
      <c r="AX20" s="92"/>
      <c r="AY20" s="92"/>
      <c r="AZ20" s="92">
        <v>14</v>
      </c>
      <c r="BA20" s="122">
        <v>20</v>
      </c>
      <c r="BB20" s="119"/>
    </row>
    <row r="21" spans="1:54" s="41" customFormat="1" ht="14.25" customHeight="1" x14ac:dyDescent="0.25">
      <c r="A21" s="8"/>
      <c r="B21" s="8"/>
      <c r="C21" s="8"/>
      <c r="D21" s="8"/>
      <c r="E21" s="48" t="s">
        <v>135</v>
      </c>
      <c r="F21" s="48"/>
      <c r="G21" s="48"/>
      <c r="H21" s="45">
        <v>141</v>
      </c>
      <c r="N21" s="37"/>
      <c r="O21" s="37"/>
      <c r="P21" s="38"/>
      <c r="Q21" s="12"/>
      <c r="R21" s="12"/>
      <c r="S21" s="12"/>
      <c r="T21" s="12"/>
      <c r="U21" s="12"/>
      <c r="V21" s="12"/>
      <c r="W21" s="37"/>
      <c r="X21" s="37"/>
      <c r="Y21" s="37"/>
      <c r="Z21" s="12"/>
      <c r="AA21" s="38"/>
      <c r="AB21" s="39"/>
      <c r="AC21" s="40"/>
      <c r="AD21" s="111">
        <v>10</v>
      </c>
      <c r="AE21" s="121"/>
      <c r="AF21" s="92" t="s">
        <v>129</v>
      </c>
      <c r="AG21" s="92"/>
      <c r="AH21" s="92"/>
      <c r="AI21" s="92"/>
      <c r="AJ21" s="92"/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118"/>
      <c r="BB21" s="119"/>
    </row>
    <row r="22" spans="1:54" s="41" customFormat="1" ht="14.25" customHeight="1" x14ac:dyDescent="0.25">
      <c r="A22" s="8"/>
      <c r="B22" s="8"/>
      <c r="C22" s="8"/>
      <c r="D22" s="8"/>
      <c r="E22" s="45"/>
      <c r="F22" s="45"/>
      <c r="G22" s="45"/>
      <c r="H22" s="49"/>
      <c r="N22" s="37"/>
      <c r="O22" s="37"/>
      <c r="P22" s="38"/>
      <c r="Q22" s="12"/>
      <c r="R22" s="12"/>
      <c r="S22" s="12"/>
      <c r="T22" s="12"/>
      <c r="U22" s="12"/>
      <c r="V22" s="12"/>
      <c r="W22" s="37"/>
      <c r="X22" s="37"/>
      <c r="Y22" s="37"/>
      <c r="Z22" s="12"/>
      <c r="AA22" s="38"/>
      <c r="AB22" s="39"/>
      <c r="AC22" s="40"/>
      <c r="AD22" s="111">
        <v>11</v>
      </c>
      <c r="AE22" s="121"/>
      <c r="AF22" s="92" t="s">
        <v>130</v>
      </c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118"/>
      <c r="BB22" s="119"/>
    </row>
    <row r="23" spans="1:54" s="41" customFormat="1" ht="14.25" customHeight="1" x14ac:dyDescent="0.25">
      <c r="A23" s="8"/>
      <c r="B23" s="8"/>
      <c r="C23" s="8"/>
      <c r="D23" s="8"/>
      <c r="E23" s="45"/>
      <c r="F23" s="45"/>
      <c r="G23" s="45"/>
      <c r="H23" s="47"/>
      <c r="I23" s="47"/>
      <c r="J23" s="47"/>
      <c r="K23" s="47"/>
      <c r="L23" s="47"/>
      <c r="M23" s="47"/>
      <c r="N23" s="37"/>
      <c r="O23" s="37"/>
      <c r="P23" s="38"/>
      <c r="Q23" s="12"/>
      <c r="R23" s="12"/>
      <c r="S23" s="12"/>
      <c r="T23" s="12"/>
      <c r="U23" s="12"/>
      <c r="V23" s="12"/>
      <c r="W23" s="37"/>
      <c r="X23" s="37"/>
      <c r="Y23" s="37"/>
      <c r="Z23" s="12"/>
      <c r="AA23" s="38"/>
      <c r="AB23" s="39"/>
      <c r="AC23" s="40"/>
      <c r="AD23" s="111">
        <v>12</v>
      </c>
      <c r="AE23" s="121"/>
      <c r="AF23" s="92" t="s">
        <v>131</v>
      </c>
      <c r="AG23" s="92"/>
      <c r="AH23" s="92"/>
      <c r="AI23" s="92"/>
      <c r="AJ23" s="92"/>
      <c r="AK23" s="92"/>
      <c r="AL23" s="92"/>
      <c r="AM23" s="92"/>
      <c r="AN23" s="92"/>
      <c r="AO23" s="92"/>
      <c r="AP23" s="92"/>
      <c r="AQ23" s="92"/>
      <c r="AR23" s="92"/>
      <c r="AS23" s="92"/>
      <c r="AT23" s="92"/>
      <c r="AU23" s="92"/>
      <c r="AV23" s="92"/>
      <c r="AW23" s="92"/>
      <c r="AX23" s="92"/>
      <c r="AY23" s="92"/>
      <c r="AZ23" s="92"/>
      <c r="BA23" s="118"/>
      <c r="BB23" s="119"/>
    </row>
    <row r="24" spans="1:54" s="41" customFormat="1" ht="14.25" customHeight="1" x14ac:dyDescent="0.25">
      <c r="A24" s="8"/>
      <c r="B24" s="8"/>
      <c r="C24" s="8"/>
      <c r="D24" s="8"/>
      <c r="E24" s="48" t="s">
        <v>155</v>
      </c>
      <c r="F24" s="45"/>
      <c r="G24" s="45"/>
      <c r="H24" s="9"/>
      <c r="I24" s="8"/>
      <c r="J24" s="9"/>
      <c r="K24" s="9"/>
      <c r="L24" s="9"/>
      <c r="M24" s="8"/>
      <c r="N24" s="37"/>
      <c r="O24" s="37"/>
      <c r="P24" s="38"/>
      <c r="Q24" s="12"/>
      <c r="R24" s="12"/>
      <c r="S24" s="12"/>
      <c r="T24" s="12"/>
      <c r="U24" s="12"/>
      <c r="V24" s="12"/>
      <c r="W24" s="37"/>
      <c r="X24" s="37"/>
      <c r="Y24" s="37"/>
      <c r="Z24" s="12"/>
      <c r="AA24" s="38"/>
      <c r="AB24" s="39"/>
      <c r="AC24" s="40"/>
      <c r="AD24" s="111">
        <v>13</v>
      </c>
      <c r="AE24" s="121"/>
      <c r="AF24" s="92" t="s">
        <v>133</v>
      </c>
      <c r="AG24" s="92"/>
      <c r="AH24" s="92"/>
      <c r="AI24" s="92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118"/>
      <c r="BB24" s="119"/>
    </row>
    <row r="25" spans="1:54" s="41" customFormat="1" ht="14.25" customHeight="1" x14ac:dyDescent="0.25">
      <c r="A25" s="8"/>
      <c r="B25" s="8"/>
      <c r="C25" s="8"/>
      <c r="D25" s="8"/>
      <c r="E25" s="8"/>
      <c r="F25" s="8"/>
      <c r="G25" s="8"/>
      <c r="H25" s="9"/>
      <c r="I25" s="8"/>
      <c r="J25" s="9"/>
      <c r="K25" s="9"/>
      <c r="L25" s="9"/>
      <c r="M25" s="8"/>
      <c r="N25" s="37"/>
      <c r="O25" s="37"/>
      <c r="P25" s="38"/>
      <c r="Q25" s="12"/>
      <c r="R25" s="12"/>
      <c r="S25" s="12"/>
      <c r="T25" s="12"/>
      <c r="U25" s="12"/>
      <c r="V25" s="12"/>
      <c r="W25" s="37"/>
      <c r="X25" s="37"/>
      <c r="Y25" s="37"/>
      <c r="Z25" s="12"/>
      <c r="AA25" s="38"/>
      <c r="AB25" s="39"/>
      <c r="AC25" s="40"/>
      <c r="AD25" s="111">
        <v>14</v>
      </c>
      <c r="AE25" s="121"/>
      <c r="AF25" s="92" t="s">
        <v>134</v>
      </c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>
        <v>7</v>
      </c>
      <c r="BA25" s="118">
        <v>10</v>
      </c>
      <c r="BB25" s="119"/>
    </row>
    <row r="26" spans="1:54" s="41" customFormat="1" ht="14.25" customHeight="1" x14ac:dyDescent="0.2">
      <c r="A26" s="8"/>
      <c r="B26" s="8"/>
      <c r="C26" s="8"/>
      <c r="D26" s="8"/>
      <c r="E26" s="8"/>
      <c r="F26" s="8"/>
      <c r="G26" s="8"/>
      <c r="H26" s="9"/>
      <c r="I26" s="8"/>
      <c r="J26" s="9"/>
      <c r="K26" s="9"/>
      <c r="L26" s="9"/>
      <c r="M26" s="8"/>
      <c r="N26" s="37"/>
      <c r="O26" s="37"/>
      <c r="P26" s="38"/>
      <c r="Q26" s="12"/>
      <c r="R26" s="12"/>
      <c r="S26" s="12"/>
      <c r="T26" s="12"/>
      <c r="U26" s="12"/>
      <c r="V26" s="12"/>
      <c r="W26" s="37"/>
      <c r="X26" s="37"/>
      <c r="Y26" s="37"/>
      <c r="Z26" s="12"/>
      <c r="AA26" s="38"/>
      <c r="AB26" s="39"/>
      <c r="AC26" s="40"/>
      <c r="AD26" s="123">
        <v>16</v>
      </c>
      <c r="AE26" s="124"/>
      <c r="AF26" s="125" t="s">
        <v>136</v>
      </c>
      <c r="AG26" s="125"/>
      <c r="AH26" s="125"/>
      <c r="AI26" s="125"/>
      <c r="AJ26" s="125"/>
      <c r="AK26" s="125"/>
      <c r="AL26" s="125"/>
      <c r="AM26" s="125"/>
      <c r="AN26" s="125"/>
      <c r="AO26" s="125"/>
      <c r="AP26" s="125"/>
      <c r="AQ26" s="125"/>
      <c r="AR26" s="125"/>
      <c r="AS26" s="125"/>
      <c r="AT26" s="125"/>
      <c r="AU26" s="125"/>
      <c r="AV26" s="125"/>
      <c r="AW26" s="125"/>
      <c r="AX26" s="125"/>
      <c r="AY26" s="125"/>
      <c r="AZ26" s="125"/>
      <c r="BA26" s="126"/>
      <c r="BB26" s="127">
        <f>AZ26</f>
        <v>0</v>
      </c>
    </row>
    <row r="27" spans="1:54" s="41" customFormat="1" ht="14.25" customHeight="1" x14ac:dyDescent="0.25">
      <c r="A27" s="8"/>
      <c r="B27" s="8"/>
      <c r="C27" s="8"/>
      <c r="D27" s="8"/>
      <c r="E27" s="8"/>
      <c r="F27" s="8"/>
      <c r="G27" s="8"/>
      <c r="H27" s="9"/>
      <c r="I27" s="8"/>
      <c r="J27" s="9"/>
      <c r="K27" s="9"/>
      <c r="L27" s="9"/>
      <c r="M27" s="8"/>
      <c r="N27" s="37"/>
      <c r="O27" s="37"/>
      <c r="P27" s="38"/>
      <c r="Q27" s="12"/>
      <c r="R27" s="12"/>
      <c r="S27" s="12"/>
      <c r="T27" s="12"/>
      <c r="U27" s="12"/>
      <c r="V27" s="12"/>
      <c r="W27" s="37"/>
      <c r="X27" s="37"/>
      <c r="Y27" s="37"/>
      <c r="Z27" s="12"/>
      <c r="AA27" s="38"/>
      <c r="AB27" s="39"/>
      <c r="AC27" s="40"/>
      <c r="AD27" s="111">
        <v>17</v>
      </c>
      <c r="AE27" s="121"/>
      <c r="AF27" s="92" t="s">
        <v>137</v>
      </c>
      <c r="AG27" s="92"/>
      <c r="AH27" s="92"/>
      <c r="AI27" s="92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118"/>
      <c r="BB27" s="119"/>
    </row>
    <row r="28" spans="1:54" s="41" customFormat="1" ht="14.25" customHeight="1" x14ac:dyDescent="0.25">
      <c r="A28" s="8"/>
      <c r="B28" s="8"/>
      <c r="C28" s="8"/>
      <c r="D28" s="8"/>
      <c r="E28" s="8"/>
      <c r="F28" s="8"/>
      <c r="G28" s="8"/>
      <c r="H28" s="9"/>
      <c r="I28" s="8"/>
      <c r="J28" s="9"/>
      <c r="K28" s="9"/>
      <c r="L28" s="9"/>
      <c r="M28" s="8"/>
      <c r="N28" s="37"/>
      <c r="O28" s="37"/>
      <c r="P28" s="38"/>
      <c r="Q28" s="12"/>
      <c r="R28" s="12"/>
      <c r="S28" s="12"/>
      <c r="T28" s="12"/>
      <c r="U28" s="12"/>
      <c r="V28" s="12"/>
      <c r="W28" s="37"/>
      <c r="X28" s="37"/>
      <c r="Y28" s="37"/>
      <c r="Z28" s="12"/>
      <c r="AA28" s="38"/>
      <c r="AB28" s="39"/>
      <c r="AC28" s="40"/>
      <c r="AD28" s="128">
        <v>18</v>
      </c>
      <c r="AE28" s="121"/>
      <c r="AF28" s="92" t="s">
        <v>138</v>
      </c>
      <c r="AG28" s="92"/>
      <c r="AH28" s="92"/>
      <c r="AI28" s="92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>
        <v>9</v>
      </c>
      <c r="BA28" s="118">
        <v>17</v>
      </c>
      <c r="BB28" s="119">
        <f>BA28+AZ28</f>
        <v>26</v>
      </c>
    </row>
    <row r="29" spans="1:54" s="41" customFormat="1" ht="14.25" customHeight="1" x14ac:dyDescent="0.25">
      <c r="A29" s="8"/>
      <c r="B29" s="8"/>
      <c r="C29" s="8"/>
      <c r="D29" s="8"/>
      <c r="E29" s="8"/>
      <c r="F29" s="8"/>
      <c r="G29" s="8"/>
      <c r="H29" s="9"/>
      <c r="I29" s="8"/>
      <c r="J29" s="9"/>
      <c r="K29" s="9"/>
      <c r="L29" s="9"/>
      <c r="M29" s="8"/>
      <c r="N29" s="37"/>
      <c r="O29" s="37"/>
      <c r="P29" s="38"/>
      <c r="Q29" s="12"/>
      <c r="R29" s="12"/>
      <c r="S29" s="12"/>
      <c r="T29" s="12"/>
      <c r="U29" s="12"/>
      <c r="V29" s="12"/>
      <c r="W29" s="37"/>
      <c r="X29" s="37"/>
      <c r="Y29" s="37"/>
      <c r="Z29" s="12"/>
      <c r="AA29" s="38"/>
      <c r="AB29" s="39"/>
      <c r="AC29" s="40"/>
      <c r="AD29" s="129">
        <v>19</v>
      </c>
      <c r="AE29" s="121"/>
      <c r="AF29" s="92" t="s">
        <v>139</v>
      </c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118"/>
      <c r="BB29" s="119"/>
    </row>
    <row r="30" spans="1:54" s="41" customFormat="1" ht="14.25" customHeight="1" thickBot="1" x14ac:dyDescent="0.3">
      <c r="A30" s="8"/>
      <c r="B30" s="8"/>
      <c r="C30" s="8"/>
      <c r="D30" s="8"/>
      <c r="E30" s="8"/>
      <c r="F30" s="8"/>
      <c r="G30" s="8"/>
      <c r="H30" s="9"/>
      <c r="I30" s="8"/>
      <c r="J30" s="9"/>
      <c r="K30" s="9"/>
      <c r="L30" s="9"/>
      <c r="M30" s="8"/>
      <c r="N30" s="37"/>
      <c r="O30" s="37"/>
      <c r="P30" s="38"/>
      <c r="Q30" s="12"/>
      <c r="R30" s="12"/>
      <c r="S30" s="12"/>
      <c r="T30" s="12"/>
      <c r="U30" s="12"/>
      <c r="V30" s="12"/>
      <c r="W30" s="37"/>
      <c r="X30" s="37"/>
      <c r="Y30" s="37"/>
      <c r="Z30" s="12"/>
      <c r="AA30" s="38"/>
      <c r="AB30" s="39"/>
      <c r="AC30" s="40"/>
      <c r="AD30" s="130">
        <v>20</v>
      </c>
      <c r="AE30" s="131"/>
      <c r="AF30" s="132" t="s">
        <v>140</v>
      </c>
      <c r="AG30" s="132"/>
      <c r="AH30" s="132"/>
      <c r="AI30" s="132"/>
      <c r="AJ30" s="132"/>
      <c r="AK30" s="132"/>
      <c r="AL30" s="132"/>
      <c r="AM30" s="132"/>
      <c r="AN30" s="132"/>
      <c r="AO30" s="132"/>
      <c r="AP30" s="132"/>
      <c r="AQ30" s="132"/>
      <c r="AR30" s="132"/>
      <c r="AS30" s="132"/>
      <c r="AT30" s="132"/>
      <c r="AU30" s="132"/>
      <c r="AV30" s="132"/>
      <c r="AW30" s="132"/>
      <c r="AX30" s="132"/>
      <c r="AY30" s="132"/>
      <c r="AZ30" s="132"/>
      <c r="BA30" s="133"/>
      <c r="BB30" s="134">
        <f>BA30</f>
        <v>0</v>
      </c>
    </row>
    <row r="31" spans="1:54" s="41" customFormat="1" ht="14.25" customHeight="1" thickBot="1" x14ac:dyDescent="0.3">
      <c r="A31" s="22"/>
      <c r="B31" s="22"/>
      <c r="C31" s="22"/>
      <c r="D31" s="22"/>
      <c r="E31" s="22"/>
      <c r="F31" s="22"/>
      <c r="G31" s="22"/>
      <c r="H31" s="23"/>
      <c r="I31" s="22"/>
      <c r="J31" s="23"/>
      <c r="K31" s="23"/>
      <c r="L31" s="23"/>
      <c r="M31" s="22"/>
      <c r="N31" s="144"/>
      <c r="O31" s="144"/>
      <c r="P31" s="145"/>
      <c r="Q31" s="146"/>
      <c r="R31" s="146"/>
      <c r="S31" s="146"/>
      <c r="T31" s="146"/>
      <c r="U31" s="146"/>
      <c r="V31" s="146"/>
      <c r="W31" s="144"/>
      <c r="X31" s="144"/>
      <c r="Y31" s="144"/>
      <c r="Z31" s="146"/>
      <c r="AA31" s="145"/>
      <c r="AB31" s="147"/>
      <c r="AC31" s="148"/>
      <c r="AD31" s="149"/>
      <c r="AE31" s="149"/>
      <c r="AF31" s="149"/>
      <c r="AG31" s="149"/>
      <c r="AH31" s="149"/>
      <c r="AI31" s="149"/>
      <c r="AJ31" s="149"/>
      <c r="AK31" s="149"/>
      <c r="AL31" s="149"/>
      <c r="AM31" s="149"/>
      <c r="AN31" s="149"/>
      <c r="AO31" s="149"/>
      <c r="AP31" s="149"/>
      <c r="AQ31" s="149"/>
      <c r="AR31" s="149"/>
      <c r="AS31" s="149"/>
      <c r="AT31" s="149"/>
      <c r="AU31" s="149"/>
      <c r="AV31" s="149"/>
      <c r="AW31" s="149"/>
      <c r="AX31" s="149"/>
      <c r="AY31" s="150"/>
      <c r="AZ31" s="150"/>
      <c r="BA31" s="150"/>
      <c r="BB31" s="135"/>
    </row>
    <row r="32" spans="1:54" s="41" customFormat="1" ht="14.25" customHeight="1" x14ac:dyDescent="0.2">
      <c r="A32" s="22"/>
      <c r="B32" s="22"/>
      <c r="C32" s="22"/>
      <c r="D32" s="22"/>
      <c r="E32" s="22"/>
      <c r="F32" s="22"/>
      <c r="G32" s="22"/>
      <c r="H32" s="23"/>
      <c r="I32" s="22"/>
      <c r="J32" s="23"/>
      <c r="K32" s="23"/>
      <c r="L32" s="23"/>
      <c r="M32" s="22"/>
      <c r="N32" s="144"/>
      <c r="O32" s="144"/>
      <c r="P32" s="145"/>
      <c r="Q32" s="146"/>
      <c r="R32" s="146"/>
      <c r="S32" s="146"/>
      <c r="T32" s="146"/>
      <c r="U32" s="146"/>
      <c r="V32" s="146"/>
      <c r="W32" s="144"/>
      <c r="X32" s="144"/>
      <c r="Y32" s="144"/>
      <c r="Z32" s="146"/>
      <c r="AA32" s="145"/>
      <c r="AB32" s="147"/>
      <c r="AC32" s="148"/>
      <c r="AD32" s="151"/>
      <c r="AE32" s="152"/>
      <c r="AF32" s="151"/>
      <c r="AG32" s="152"/>
      <c r="AH32" s="151"/>
      <c r="AI32" s="151"/>
      <c r="AJ32" s="151"/>
      <c r="AK32" s="152"/>
      <c r="AL32" s="151"/>
      <c r="AM32" s="151"/>
      <c r="AN32" s="152"/>
      <c r="AO32" s="151"/>
      <c r="AP32" s="152"/>
      <c r="AQ32" s="151"/>
      <c r="AR32" s="152"/>
      <c r="AS32" s="151"/>
      <c r="AT32" s="151"/>
      <c r="AU32" s="152"/>
      <c r="AV32" s="151"/>
      <c r="AW32" s="152"/>
      <c r="AX32" s="146"/>
      <c r="AY32" s="146"/>
      <c r="AZ32" s="145"/>
      <c r="BA32" s="153"/>
    </row>
    <row r="33" spans="1:53" s="41" customFormat="1" ht="15" customHeight="1" x14ac:dyDescent="0.2">
      <c r="A33" s="22"/>
      <c r="B33" s="22"/>
      <c r="C33" s="22"/>
      <c r="D33" s="22"/>
      <c r="E33" s="22"/>
      <c r="F33" s="22"/>
      <c r="G33" s="22"/>
      <c r="H33" s="23"/>
      <c r="I33" s="22"/>
      <c r="J33" s="154"/>
      <c r="K33" s="23"/>
      <c r="L33" s="23"/>
      <c r="M33" s="22"/>
      <c r="N33" s="144"/>
      <c r="O33" s="144"/>
      <c r="P33" s="145"/>
      <c r="Q33" s="146"/>
      <c r="R33" s="146"/>
      <c r="S33" s="146"/>
      <c r="T33" s="146"/>
      <c r="U33" s="146"/>
      <c r="V33" s="146"/>
      <c r="W33" s="144"/>
      <c r="X33" s="155"/>
      <c r="Y33" s="144"/>
      <c r="Z33" s="146"/>
      <c r="AA33" s="145"/>
      <c r="AB33" s="156"/>
      <c r="AC33" s="157"/>
      <c r="AD33" s="156"/>
      <c r="AE33" s="157"/>
      <c r="AF33" s="156"/>
      <c r="AG33" s="157"/>
      <c r="AH33" s="156"/>
      <c r="AI33" s="156"/>
      <c r="AJ33" s="156"/>
      <c r="AK33" s="157"/>
      <c r="AL33" s="156"/>
      <c r="AM33" s="156"/>
      <c r="AN33" s="157"/>
      <c r="AO33" s="156"/>
      <c r="AP33" s="157"/>
      <c r="AQ33" s="156"/>
      <c r="AR33" s="157"/>
      <c r="AS33" s="156"/>
      <c r="AT33" s="156"/>
      <c r="AU33" s="157"/>
      <c r="AV33" s="156"/>
      <c r="AW33" s="157"/>
      <c r="AX33" s="146"/>
      <c r="AY33" s="146"/>
      <c r="AZ33" s="146"/>
      <c r="BA33" s="146"/>
    </row>
    <row r="34" spans="1:53" s="17" customFormat="1" ht="31.5" x14ac:dyDescent="0.2">
      <c r="A34" s="212" t="s">
        <v>22</v>
      </c>
      <c r="B34" s="219" t="s">
        <v>32</v>
      </c>
      <c r="C34" s="216" t="s">
        <v>43</v>
      </c>
      <c r="D34" s="216" t="s">
        <v>44</v>
      </c>
      <c r="E34" s="230" t="s">
        <v>7</v>
      </c>
      <c r="F34" s="230" t="s">
        <v>18</v>
      </c>
      <c r="G34" s="224" t="s">
        <v>45</v>
      </c>
      <c r="H34" s="227" t="s">
        <v>46</v>
      </c>
      <c r="I34" s="224" t="s">
        <v>19</v>
      </c>
      <c r="J34" s="227" t="s">
        <v>8</v>
      </c>
      <c r="K34" s="158" t="s">
        <v>13</v>
      </c>
      <c r="L34" s="158" t="s">
        <v>9</v>
      </c>
      <c r="M34" s="256" t="s">
        <v>11</v>
      </c>
      <c r="N34" s="257"/>
      <c r="O34" s="258"/>
      <c r="P34" s="231" t="s">
        <v>9</v>
      </c>
      <c r="Q34" s="232"/>
      <c r="R34" s="233"/>
      <c r="S34" s="220" t="s">
        <v>33</v>
      </c>
      <c r="T34" s="220" t="s">
        <v>34</v>
      </c>
      <c r="U34" s="220" t="s">
        <v>36</v>
      </c>
      <c r="V34" s="220" t="s">
        <v>35</v>
      </c>
      <c r="W34" s="238" t="s">
        <v>15</v>
      </c>
      <c r="X34" s="238"/>
      <c r="Y34" s="238"/>
      <c r="Z34" s="239"/>
      <c r="AA34" s="239"/>
      <c r="AB34" s="239"/>
      <c r="AC34" s="234" t="s">
        <v>5</v>
      </c>
      <c r="AD34" s="232"/>
      <c r="AE34" s="235"/>
      <c r="AF34" s="232"/>
      <c r="AG34" s="235"/>
      <c r="AH34" s="232"/>
      <c r="AI34" s="232"/>
      <c r="AJ34" s="232"/>
      <c r="AK34" s="235"/>
      <c r="AL34" s="233"/>
      <c r="AM34" s="246" t="s">
        <v>47</v>
      </c>
      <c r="AN34" s="221" t="s">
        <v>31</v>
      </c>
      <c r="AO34" s="220"/>
      <c r="AP34" s="221"/>
      <c r="AQ34" s="220"/>
      <c r="AR34" s="221"/>
      <c r="AS34" s="220"/>
      <c r="AT34" s="220"/>
      <c r="AU34" s="221" t="s">
        <v>23</v>
      </c>
      <c r="AV34" s="220"/>
      <c r="AW34" s="219" t="s">
        <v>37</v>
      </c>
      <c r="AX34" s="241"/>
      <c r="AY34" s="241"/>
      <c r="AZ34" s="236" t="s">
        <v>14</v>
      </c>
      <c r="BA34" s="236" t="s">
        <v>6</v>
      </c>
    </row>
    <row r="35" spans="1:53" s="2" customFormat="1" ht="21.75" customHeight="1" x14ac:dyDescent="0.2">
      <c r="A35" s="212"/>
      <c r="B35" s="219"/>
      <c r="C35" s="217"/>
      <c r="D35" s="217"/>
      <c r="E35" s="230"/>
      <c r="F35" s="230"/>
      <c r="G35" s="225"/>
      <c r="H35" s="228"/>
      <c r="I35" s="225"/>
      <c r="J35" s="228"/>
      <c r="K35" s="213" t="s">
        <v>12</v>
      </c>
      <c r="L35" s="213" t="s">
        <v>12</v>
      </c>
      <c r="M35" s="259" t="s">
        <v>2</v>
      </c>
      <c r="N35" s="259" t="s">
        <v>1</v>
      </c>
      <c r="O35" s="259" t="s">
        <v>0</v>
      </c>
      <c r="P35" s="246" t="s">
        <v>2</v>
      </c>
      <c r="Q35" s="213" t="s">
        <v>1</v>
      </c>
      <c r="R35" s="213" t="s">
        <v>0</v>
      </c>
      <c r="S35" s="220"/>
      <c r="T35" s="220"/>
      <c r="U35" s="220"/>
      <c r="V35" s="220"/>
      <c r="W35" s="238" t="s">
        <v>3</v>
      </c>
      <c r="X35" s="238"/>
      <c r="Y35" s="238"/>
      <c r="Z35" s="240" t="s">
        <v>4</v>
      </c>
      <c r="AA35" s="240"/>
      <c r="AB35" s="240"/>
      <c r="AC35" s="221" t="s">
        <v>16</v>
      </c>
      <c r="AD35" s="220"/>
      <c r="AE35" s="221" t="s">
        <v>17</v>
      </c>
      <c r="AF35" s="220"/>
      <c r="AG35" s="249" t="s">
        <v>48</v>
      </c>
      <c r="AH35" s="250"/>
      <c r="AI35" s="237" t="s">
        <v>20</v>
      </c>
      <c r="AJ35" s="237" t="s">
        <v>21</v>
      </c>
      <c r="AK35" s="242" t="s">
        <v>49</v>
      </c>
      <c r="AL35" s="243"/>
      <c r="AM35" s="247"/>
      <c r="AN35" s="222" t="s">
        <v>25</v>
      </c>
      <c r="AO35" s="223"/>
      <c r="AP35" s="222" t="s">
        <v>26</v>
      </c>
      <c r="AQ35" s="223"/>
      <c r="AR35" s="222" t="s">
        <v>42</v>
      </c>
      <c r="AS35" s="223"/>
      <c r="AT35" s="223" t="s">
        <v>41</v>
      </c>
      <c r="AU35" s="230" t="s">
        <v>29</v>
      </c>
      <c r="AV35" s="223" t="s">
        <v>24</v>
      </c>
      <c r="AW35" s="230" t="s">
        <v>38</v>
      </c>
      <c r="AX35" s="237" t="s">
        <v>39</v>
      </c>
      <c r="AY35" s="237" t="s">
        <v>40</v>
      </c>
      <c r="AZ35" s="236"/>
      <c r="BA35" s="236"/>
    </row>
    <row r="36" spans="1:53" s="18" customFormat="1" ht="12" customHeight="1" x14ac:dyDescent="0.2">
      <c r="A36" s="212"/>
      <c r="B36" s="219"/>
      <c r="C36" s="217"/>
      <c r="D36" s="217"/>
      <c r="E36" s="230"/>
      <c r="F36" s="230"/>
      <c r="G36" s="225"/>
      <c r="H36" s="228"/>
      <c r="I36" s="225"/>
      <c r="J36" s="228"/>
      <c r="K36" s="214"/>
      <c r="L36" s="214"/>
      <c r="M36" s="260"/>
      <c r="N36" s="260"/>
      <c r="O36" s="260"/>
      <c r="P36" s="247"/>
      <c r="Q36" s="214"/>
      <c r="R36" s="214"/>
      <c r="S36" s="220"/>
      <c r="T36" s="220"/>
      <c r="U36" s="220"/>
      <c r="V36" s="220"/>
      <c r="W36" s="238"/>
      <c r="X36" s="238"/>
      <c r="Y36" s="238"/>
      <c r="Z36" s="240"/>
      <c r="AA36" s="240"/>
      <c r="AB36" s="240"/>
      <c r="AC36" s="221"/>
      <c r="AD36" s="220"/>
      <c r="AE36" s="221"/>
      <c r="AF36" s="220"/>
      <c r="AG36" s="251"/>
      <c r="AH36" s="252"/>
      <c r="AI36" s="237"/>
      <c r="AJ36" s="237"/>
      <c r="AK36" s="244"/>
      <c r="AL36" s="245"/>
      <c r="AM36" s="247"/>
      <c r="AN36" s="222"/>
      <c r="AO36" s="223"/>
      <c r="AP36" s="222"/>
      <c r="AQ36" s="223"/>
      <c r="AR36" s="222"/>
      <c r="AS36" s="223"/>
      <c r="AT36" s="223"/>
      <c r="AU36" s="230"/>
      <c r="AV36" s="223"/>
      <c r="AW36" s="230"/>
      <c r="AX36" s="237"/>
      <c r="AY36" s="237"/>
      <c r="AZ36" s="236"/>
      <c r="BA36" s="236"/>
    </row>
    <row r="37" spans="1:53" s="18" customFormat="1" ht="12" customHeight="1" x14ac:dyDescent="0.2">
      <c r="A37" s="212"/>
      <c r="B37" s="219"/>
      <c r="C37" s="217"/>
      <c r="D37" s="217"/>
      <c r="E37" s="230"/>
      <c r="F37" s="230"/>
      <c r="G37" s="225"/>
      <c r="H37" s="228"/>
      <c r="I37" s="225"/>
      <c r="J37" s="228"/>
      <c r="K37" s="214"/>
      <c r="L37" s="214"/>
      <c r="M37" s="260"/>
      <c r="N37" s="260"/>
      <c r="O37" s="260"/>
      <c r="P37" s="247"/>
      <c r="Q37" s="214"/>
      <c r="R37" s="214"/>
      <c r="S37" s="220"/>
      <c r="T37" s="220"/>
      <c r="U37" s="220"/>
      <c r="V37" s="220"/>
      <c r="W37" s="222" t="s">
        <v>2</v>
      </c>
      <c r="X37" s="222" t="s">
        <v>1</v>
      </c>
      <c r="Y37" s="222" t="s">
        <v>0</v>
      </c>
      <c r="Z37" s="246" t="s">
        <v>2</v>
      </c>
      <c r="AA37" s="246" t="s">
        <v>1</v>
      </c>
      <c r="AB37" s="246" t="s">
        <v>0</v>
      </c>
      <c r="AC37" s="221" t="s">
        <v>27</v>
      </c>
      <c r="AD37" s="220" t="s">
        <v>24</v>
      </c>
      <c r="AE37" s="221" t="s">
        <v>28</v>
      </c>
      <c r="AF37" s="220" t="s">
        <v>24</v>
      </c>
      <c r="AG37" s="253" t="s">
        <v>30</v>
      </c>
      <c r="AH37" s="227" t="s">
        <v>24</v>
      </c>
      <c r="AI37" s="237"/>
      <c r="AJ37" s="237"/>
      <c r="AK37" s="224" t="s">
        <v>29</v>
      </c>
      <c r="AL37" s="227" t="s">
        <v>24</v>
      </c>
      <c r="AM37" s="247"/>
      <c r="AN37" s="222"/>
      <c r="AO37" s="223"/>
      <c r="AP37" s="222"/>
      <c r="AQ37" s="223"/>
      <c r="AR37" s="222"/>
      <c r="AS37" s="223"/>
      <c r="AT37" s="223"/>
      <c r="AU37" s="230"/>
      <c r="AV37" s="223"/>
      <c r="AW37" s="230"/>
      <c r="AX37" s="237"/>
      <c r="AY37" s="237"/>
      <c r="AZ37" s="236"/>
      <c r="BA37" s="236"/>
    </row>
    <row r="38" spans="1:53" s="18" customFormat="1" ht="12" customHeight="1" x14ac:dyDescent="0.2">
      <c r="A38" s="212"/>
      <c r="B38" s="219"/>
      <c r="C38" s="217"/>
      <c r="D38" s="217"/>
      <c r="E38" s="230"/>
      <c r="F38" s="230"/>
      <c r="G38" s="225"/>
      <c r="H38" s="228"/>
      <c r="I38" s="225"/>
      <c r="J38" s="228"/>
      <c r="K38" s="214"/>
      <c r="L38" s="214"/>
      <c r="M38" s="260"/>
      <c r="N38" s="260"/>
      <c r="O38" s="260"/>
      <c r="P38" s="247"/>
      <c r="Q38" s="214"/>
      <c r="R38" s="214"/>
      <c r="S38" s="220"/>
      <c r="T38" s="220"/>
      <c r="U38" s="220"/>
      <c r="V38" s="220"/>
      <c r="W38" s="222"/>
      <c r="X38" s="222"/>
      <c r="Y38" s="222"/>
      <c r="Z38" s="247"/>
      <c r="AA38" s="247"/>
      <c r="AB38" s="247"/>
      <c r="AC38" s="221"/>
      <c r="AD38" s="220"/>
      <c r="AE38" s="221"/>
      <c r="AF38" s="220"/>
      <c r="AG38" s="254"/>
      <c r="AH38" s="228"/>
      <c r="AI38" s="237"/>
      <c r="AJ38" s="237"/>
      <c r="AK38" s="225"/>
      <c r="AL38" s="228"/>
      <c r="AM38" s="247"/>
      <c r="AN38" s="222"/>
      <c r="AO38" s="223"/>
      <c r="AP38" s="222"/>
      <c r="AQ38" s="223"/>
      <c r="AR38" s="222"/>
      <c r="AS38" s="223"/>
      <c r="AT38" s="223"/>
      <c r="AU38" s="230"/>
      <c r="AV38" s="223"/>
      <c r="AW38" s="230"/>
      <c r="AX38" s="237"/>
      <c r="AY38" s="237"/>
      <c r="AZ38" s="236"/>
      <c r="BA38" s="236"/>
    </row>
    <row r="39" spans="1:53" s="18" customFormat="1" ht="15.75" x14ac:dyDescent="0.2">
      <c r="A39" s="212"/>
      <c r="B39" s="219"/>
      <c r="C39" s="218"/>
      <c r="D39" s="218"/>
      <c r="E39" s="230"/>
      <c r="F39" s="230"/>
      <c r="G39" s="226"/>
      <c r="H39" s="229"/>
      <c r="I39" s="226"/>
      <c r="J39" s="229"/>
      <c r="K39" s="215"/>
      <c r="L39" s="215"/>
      <c r="M39" s="261"/>
      <c r="N39" s="261"/>
      <c r="O39" s="261"/>
      <c r="P39" s="248"/>
      <c r="Q39" s="215"/>
      <c r="R39" s="215"/>
      <c r="S39" s="220"/>
      <c r="T39" s="220"/>
      <c r="U39" s="220"/>
      <c r="V39" s="220"/>
      <c r="W39" s="222"/>
      <c r="X39" s="222"/>
      <c r="Y39" s="222"/>
      <c r="Z39" s="248"/>
      <c r="AA39" s="248"/>
      <c r="AB39" s="248"/>
      <c r="AC39" s="221"/>
      <c r="AD39" s="220"/>
      <c r="AE39" s="221"/>
      <c r="AF39" s="220"/>
      <c r="AG39" s="255"/>
      <c r="AH39" s="229"/>
      <c r="AI39" s="237"/>
      <c r="AJ39" s="237"/>
      <c r="AK39" s="226"/>
      <c r="AL39" s="229"/>
      <c r="AM39" s="248"/>
      <c r="AN39" s="159" t="s">
        <v>29</v>
      </c>
      <c r="AO39" s="158" t="s">
        <v>24</v>
      </c>
      <c r="AP39" s="159" t="s">
        <v>29</v>
      </c>
      <c r="AQ39" s="158" t="s">
        <v>24</v>
      </c>
      <c r="AR39" s="159" t="s">
        <v>38</v>
      </c>
      <c r="AS39" s="158" t="s">
        <v>24</v>
      </c>
      <c r="AT39" s="158" t="s">
        <v>24</v>
      </c>
      <c r="AU39" s="230"/>
      <c r="AV39" s="223"/>
      <c r="AW39" s="230"/>
      <c r="AX39" s="237"/>
      <c r="AY39" s="237"/>
      <c r="AZ39" s="236"/>
      <c r="BA39" s="236"/>
    </row>
    <row r="40" spans="1:53" s="19" customFormat="1" ht="21" customHeight="1" x14ac:dyDescent="0.2">
      <c r="A40" s="160">
        <v>1</v>
      </c>
      <c r="B40" s="161">
        <v>2</v>
      </c>
      <c r="C40" s="161">
        <v>3</v>
      </c>
      <c r="D40" s="161">
        <v>4</v>
      </c>
      <c r="E40" s="161">
        <v>5</v>
      </c>
      <c r="F40" s="161">
        <v>6</v>
      </c>
      <c r="G40" s="161">
        <v>7</v>
      </c>
      <c r="H40" s="162">
        <v>8</v>
      </c>
      <c r="I40" s="161">
        <v>9</v>
      </c>
      <c r="J40" s="162">
        <v>10</v>
      </c>
      <c r="K40" s="162">
        <v>11</v>
      </c>
      <c r="L40" s="162">
        <v>12</v>
      </c>
      <c r="M40" s="161">
        <v>13</v>
      </c>
      <c r="N40" s="161">
        <v>14</v>
      </c>
      <c r="O40" s="161">
        <v>15</v>
      </c>
      <c r="P40" s="163">
        <v>16</v>
      </c>
      <c r="Q40" s="162">
        <v>17</v>
      </c>
      <c r="R40" s="162">
        <v>18</v>
      </c>
      <c r="S40" s="162">
        <v>19</v>
      </c>
      <c r="T40" s="162">
        <v>20</v>
      </c>
      <c r="U40" s="162">
        <v>21</v>
      </c>
      <c r="V40" s="162">
        <v>22</v>
      </c>
      <c r="W40" s="161">
        <v>23</v>
      </c>
      <c r="X40" s="161">
        <v>24</v>
      </c>
      <c r="Y40" s="161">
        <v>25</v>
      </c>
      <c r="Z40" s="162">
        <v>26</v>
      </c>
      <c r="AA40" s="163">
        <v>27</v>
      </c>
      <c r="AB40" s="163">
        <v>28</v>
      </c>
      <c r="AC40" s="164">
        <v>29</v>
      </c>
      <c r="AD40" s="163">
        <v>30</v>
      </c>
      <c r="AE40" s="164">
        <v>31</v>
      </c>
      <c r="AF40" s="163">
        <v>32</v>
      </c>
      <c r="AG40" s="164">
        <v>33</v>
      </c>
      <c r="AH40" s="163">
        <v>34</v>
      </c>
      <c r="AI40" s="163">
        <v>35</v>
      </c>
      <c r="AJ40" s="163">
        <v>36</v>
      </c>
      <c r="AK40" s="164">
        <v>37</v>
      </c>
      <c r="AL40" s="163">
        <v>38</v>
      </c>
      <c r="AM40" s="163">
        <v>39</v>
      </c>
      <c r="AN40" s="164">
        <v>40</v>
      </c>
      <c r="AO40" s="163">
        <v>41</v>
      </c>
      <c r="AP40" s="164">
        <v>42</v>
      </c>
      <c r="AQ40" s="163">
        <v>43</v>
      </c>
      <c r="AR40" s="164">
        <v>44</v>
      </c>
      <c r="AS40" s="163">
        <v>45</v>
      </c>
      <c r="AT40" s="163">
        <v>46</v>
      </c>
      <c r="AU40" s="164">
        <v>47</v>
      </c>
      <c r="AV40" s="163">
        <v>48</v>
      </c>
      <c r="AW40" s="161">
        <v>49</v>
      </c>
      <c r="AX40" s="162">
        <v>50</v>
      </c>
      <c r="AY40" s="162">
        <v>51</v>
      </c>
      <c r="AZ40" s="162">
        <v>52</v>
      </c>
      <c r="BA40" s="162">
        <v>53</v>
      </c>
    </row>
    <row r="41" spans="1:53" ht="23.25" customHeight="1" x14ac:dyDescent="0.2">
      <c r="A41" s="20">
        <v>1</v>
      </c>
      <c r="B41" s="172" t="s">
        <v>53</v>
      </c>
      <c r="C41" s="173" t="s">
        <v>50</v>
      </c>
      <c r="D41" s="173" t="s">
        <v>51</v>
      </c>
      <c r="E41" s="173"/>
      <c r="F41" s="174">
        <v>30</v>
      </c>
      <c r="G41" s="174" t="s">
        <v>69</v>
      </c>
      <c r="H41" s="175">
        <v>17697</v>
      </c>
      <c r="I41" s="174">
        <v>4.7300000000000004</v>
      </c>
      <c r="J41" s="176">
        <f>17697*I41</f>
        <v>83706.810000000012</v>
      </c>
      <c r="K41" s="176"/>
      <c r="L41" s="177">
        <f>J41/24*K41</f>
        <v>0</v>
      </c>
      <c r="M41" s="178">
        <v>4</v>
      </c>
      <c r="N41" s="178">
        <v>4</v>
      </c>
      <c r="O41" s="178"/>
      <c r="P41" s="179">
        <f>J41/16*M41</f>
        <v>20926.702500000003</v>
      </c>
      <c r="Q41" s="179">
        <f>J41/16*N41</f>
        <v>20926.702500000003</v>
      </c>
      <c r="R41" s="179">
        <f>J41/18*O41</f>
        <v>0</v>
      </c>
      <c r="S41" s="179">
        <f>P41+Q41+R41</f>
        <v>41853.405000000006</v>
      </c>
      <c r="T41" s="179">
        <f>S41*50%</f>
        <v>20926.702500000003</v>
      </c>
      <c r="U41" s="179"/>
      <c r="V41" s="179">
        <f>S41+T41+U41</f>
        <v>62780.107500000013</v>
      </c>
      <c r="W41" s="173">
        <v>0</v>
      </c>
      <c r="X41" s="173">
        <v>0</v>
      </c>
      <c r="Y41" s="173"/>
      <c r="Z41" s="180"/>
      <c r="AA41" s="180">
        <f>H41/16*X41*50/100</f>
        <v>0</v>
      </c>
      <c r="AB41" s="180">
        <f>H41/18*Y41*50/100</f>
        <v>0</v>
      </c>
      <c r="AC41" s="181"/>
      <c r="AD41" s="180">
        <f>H41*AC41/100</f>
        <v>0</v>
      </c>
      <c r="AE41" s="181"/>
      <c r="AF41" s="180">
        <f>H41*AE41/100</f>
        <v>0</v>
      </c>
      <c r="AG41" s="181">
        <v>2</v>
      </c>
      <c r="AH41" s="180">
        <f>H41*40%/16*AG41</f>
        <v>884.85</v>
      </c>
      <c r="AI41" s="182"/>
      <c r="AJ41" s="182">
        <v>0</v>
      </c>
      <c r="AK41" s="183"/>
      <c r="AL41" s="184">
        <f>H41*AK41/100</f>
        <v>0</v>
      </c>
      <c r="AM41" s="182">
        <f>V41*30/100</f>
        <v>18834.032250000004</v>
      </c>
      <c r="AN41" s="183"/>
      <c r="AO41" s="182">
        <f>H41*AN41/100</f>
        <v>0</v>
      </c>
      <c r="AP41" s="183"/>
      <c r="AQ41" s="182">
        <f>2917*AP41</f>
        <v>0</v>
      </c>
      <c r="AR41" s="183"/>
      <c r="AS41" s="182">
        <f>H41*I41/18*AR41*1.5</f>
        <v>0</v>
      </c>
      <c r="AT41" s="182"/>
      <c r="AU41" s="183"/>
      <c r="AV41" s="182">
        <f>V41*AU41/100</f>
        <v>0</v>
      </c>
      <c r="AW41" s="185"/>
      <c r="AX41" s="176">
        <f>H41*I41/18*AW41*1.5</f>
        <v>0</v>
      </c>
      <c r="AY41" s="176">
        <f>H41/18*40/100*AW41</f>
        <v>0</v>
      </c>
      <c r="AZ41" s="186">
        <f>(S41+T41)*10%</f>
        <v>6278.0107500000013</v>
      </c>
      <c r="BA41" s="179">
        <f>V41+Z41+AA41+AB41+AD41+AF41+AH41+AI41+AJ41+AL41+AM41+AO41+AQ41+AS41+AT41+AV41+AX41+AY41+AZ41</f>
        <v>88777.000500000009</v>
      </c>
    </row>
    <row r="42" spans="1:53" ht="24" customHeight="1" x14ac:dyDescent="0.2">
      <c r="A42" s="20">
        <f>A41+1</f>
        <v>2</v>
      </c>
      <c r="B42" s="173" t="s">
        <v>52</v>
      </c>
      <c r="C42" s="173" t="s">
        <v>50</v>
      </c>
      <c r="D42" s="173" t="s">
        <v>54</v>
      </c>
      <c r="E42" s="173" t="s">
        <v>150</v>
      </c>
      <c r="F42" s="174" t="s">
        <v>156</v>
      </c>
      <c r="G42" s="174" t="s">
        <v>58</v>
      </c>
      <c r="H42" s="175">
        <v>17697</v>
      </c>
      <c r="I42" s="174">
        <v>5.41</v>
      </c>
      <c r="J42" s="176">
        <f t="shared" ref="J42:J76" si="0">17697*I42</f>
        <v>95740.77</v>
      </c>
      <c r="K42" s="176"/>
      <c r="L42" s="177"/>
      <c r="M42" s="178">
        <v>8</v>
      </c>
      <c r="N42" s="178"/>
      <c r="O42" s="178"/>
      <c r="P42" s="179">
        <f t="shared" ref="P42:P76" si="1">J42/16*M42</f>
        <v>47870.385000000002</v>
      </c>
      <c r="Q42" s="179">
        <f t="shared" ref="Q42:Q76" si="2">J42/16*N42</f>
        <v>0</v>
      </c>
      <c r="R42" s="179"/>
      <c r="S42" s="179">
        <f t="shared" ref="S42:S76" si="3">P42+Q42+R42</f>
        <v>47870.385000000002</v>
      </c>
      <c r="T42" s="179">
        <f t="shared" ref="T42:T76" si="4">S42*50%</f>
        <v>23935.192500000001</v>
      </c>
      <c r="U42" s="179"/>
      <c r="V42" s="179">
        <f t="shared" ref="V42:V76" si="5">S42+T42+U42</f>
        <v>71805.577499999999</v>
      </c>
      <c r="W42" s="173">
        <v>10</v>
      </c>
      <c r="X42" s="173"/>
      <c r="Y42" s="173"/>
      <c r="Z42" s="180">
        <f>H42/16*W42*40/100</f>
        <v>4424.25</v>
      </c>
      <c r="AA42" s="180">
        <f t="shared" ref="AA42:AA76" si="6">H42/16*X42*50/100</f>
        <v>0</v>
      </c>
      <c r="AB42" s="180"/>
      <c r="AC42" s="181">
        <v>50</v>
      </c>
      <c r="AD42" s="180">
        <f t="shared" ref="AD42:AD76" si="7">H42*AC42/100</f>
        <v>8848.5</v>
      </c>
      <c r="AE42" s="181"/>
      <c r="AF42" s="180">
        <f t="shared" ref="AF42:AF76" si="8">H42*AE42/100</f>
        <v>0</v>
      </c>
      <c r="AG42" s="181"/>
      <c r="AH42" s="180">
        <f t="shared" ref="AH42:AH76" si="9">H42*40%/16*AG42</f>
        <v>0</v>
      </c>
      <c r="AI42" s="182"/>
      <c r="AJ42" s="182"/>
      <c r="AK42" s="183"/>
      <c r="AL42" s="184"/>
      <c r="AM42" s="182">
        <f t="shared" ref="AM42:AM76" si="10">V42*30/100</f>
        <v>21541.673250000003</v>
      </c>
      <c r="AN42" s="183">
        <v>100</v>
      </c>
      <c r="AO42" s="182">
        <f t="shared" ref="AO42:AO76" si="11">H42*AN42/100</f>
        <v>17697</v>
      </c>
      <c r="AP42" s="183"/>
      <c r="AQ42" s="182"/>
      <c r="AR42" s="183"/>
      <c r="AS42" s="182">
        <f t="shared" ref="AS42:AS76" si="12">H42*I42/18*AR42*1.5</f>
        <v>0</v>
      </c>
      <c r="AT42" s="182"/>
      <c r="AU42" s="183">
        <v>40</v>
      </c>
      <c r="AV42" s="182">
        <f t="shared" ref="AV42:AV76" si="13">V42*AU42/100</f>
        <v>28722.231</v>
      </c>
      <c r="AW42" s="185"/>
      <c r="AX42" s="176">
        <f t="shared" ref="AX42:AX76" si="14">H42*I42/18*AW42*1.5</f>
        <v>0</v>
      </c>
      <c r="AY42" s="176">
        <f t="shared" ref="AY42:AY76" si="15">H42/18*40/100*AW42</f>
        <v>0</v>
      </c>
      <c r="AZ42" s="186">
        <f t="shared" ref="AZ42:AZ76" si="16">(S42+T42)*10%</f>
        <v>7180.5577499999999</v>
      </c>
      <c r="BA42" s="179">
        <f t="shared" ref="BA42:BA76" si="17">V42+Z42+AA42+AB42+AD42+AF42+AH42+AI42+AJ42+AL42+AM42+AO42+AQ42+AS42+AT42+AV42+AX42+AY42+AZ42</f>
        <v>160219.78950000001</v>
      </c>
    </row>
    <row r="43" spans="1:53" ht="23.25" customHeight="1" x14ac:dyDescent="0.2">
      <c r="A43" s="170">
        <f t="shared" ref="A43:A76" si="18">A42+1</f>
        <v>3</v>
      </c>
      <c r="B43" s="187" t="s">
        <v>55</v>
      </c>
      <c r="C43" s="187" t="s">
        <v>50</v>
      </c>
      <c r="D43" s="173" t="s">
        <v>56</v>
      </c>
      <c r="E43" s="187" t="s">
        <v>50</v>
      </c>
      <c r="F43" s="188" t="s">
        <v>157</v>
      </c>
      <c r="G43" s="174" t="s">
        <v>58</v>
      </c>
      <c r="H43" s="175">
        <v>17697</v>
      </c>
      <c r="I43" s="174">
        <v>5.41</v>
      </c>
      <c r="J43" s="176">
        <f t="shared" si="0"/>
        <v>95740.77</v>
      </c>
      <c r="K43" s="176"/>
      <c r="L43" s="177"/>
      <c r="M43" s="178"/>
      <c r="N43" s="178">
        <v>24</v>
      </c>
      <c r="O43" s="178"/>
      <c r="P43" s="179">
        <f t="shared" si="1"/>
        <v>0</v>
      </c>
      <c r="Q43" s="179">
        <f t="shared" si="2"/>
        <v>143611.155</v>
      </c>
      <c r="R43" s="179"/>
      <c r="S43" s="179">
        <f t="shared" si="3"/>
        <v>143611.155</v>
      </c>
      <c r="T43" s="179">
        <f t="shared" si="4"/>
        <v>71805.577499999999</v>
      </c>
      <c r="U43" s="179"/>
      <c r="V43" s="179">
        <f t="shared" si="5"/>
        <v>215416.73249999998</v>
      </c>
      <c r="W43" s="173"/>
      <c r="X43" s="173">
        <v>15</v>
      </c>
      <c r="Y43" s="173"/>
      <c r="Z43" s="180">
        <f t="shared" ref="Z43:Z76" si="19">H43/16*W43*40/100</f>
        <v>0</v>
      </c>
      <c r="AA43" s="180">
        <f>H43/16*X43*50/100</f>
        <v>8295.46875</v>
      </c>
      <c r="AB43" s="180"/>
      <c r="AC43" s="181">
        <v>60</v>
      </c>
      <c r="AD43" s="180">
        <f t="shared" si="7"/>
        <v>10618.2</v>
      </c>
      <c r="AE43" s="181"/>
      <c r="AF43" s="180">
        <f t="shared" si="8"/>
        <v>0</v>
      </c>
      <c r="AG43" s="181">
        <v>6</v>
      </c>
      <c r="AH43" s="180">
        <f t="shared" si="9"/>
        <v>2654.55</v>
      </c>
      <c r="AI43" s="182"/>
      <c r="AJ43" s="182"/>
      <c r="AK43" s="183"/>
      <c r="AL43" s="184"/>
      <c r="AM43" s="182">
        <f t="shared" si="10"/>
        <v>64625.019749999999</v>
      </c>
      <c r="AN43" s="183"/>
      <c r="AO43" s="182">
        <f t="shared" si="11"/>
        <v>0</v>
      </c>
      <c r="AP43" s="183"/>
      <c r="AQ43" s="182"/>
      <c r="AR43" s="183"/>
      <c r="AS43" s="182">
        <f t="shared" si="12"/>
        <v>0</v>
      </c>
      <c r="AT43" s="182"/>
      <c r="AU43" s="183"/>
      <c r="AV43" s="182">
        <f t="shared" si="13"/>
        <v>0</v>
      </c>
      <c r="AW43" s="185"/>
      <c r="AX43" s="176">
        <f t="shared" si="14"/>
        <v>0</v>
      </c>
      <c r="AY43" s="176">
        <f t="shared" si="15"/>
        <v>0</v>
      </c>
      <c r="AZ43" s="186">
        <f t="shared" si="16"/>
        <v>21541.67325</v>
      </c>
      <c r="BA43" s="179">
        <f t="shared" si="17"/>
        <v>323151.64424999995</v>
      </c>
    </row>
    <row r="44" spans="1:53" ht="33.75" customHeight="1" x14ac:dyDescent="0.2">
      <c r="A44" s="170">
        <v>4</v>
      </c>
      <c r="B44" s="187" t="s">
        <v>59</v>
      </c>
      <c r="C44" s="187" t="s">
        <v>50</v>
      </c>
      <c r="D44" s="173" t="s">
        <v>60</v>
      </c>
      <c r="E44" s="173" t="s">
        <v>151</v>
      </c>
      <c r="F44" s="188" t="s">
        <v>68</v>
      </c>
      <c r="G44" s="174" t="s">
        <v>61</v>
      </c>
      <c r="H44" s="175">
        <v>17697</v>
      </c>
      <c r="I44" s="174">
        <v>4.66</v>
      </c>
      <c r="J44" s="176">
        <f t="shared" si="0"/>
        <v>82468.02</v>
      </c>
      <c r="K44" s="176"/>
      <c r="L44" s="177"/>
      <c r="M44" s="178">
        <v>16</v>
      </c>
      <c r="N44" s="178"/>
      <c r="O44" s="178"/>
      <c r="P44" s="179">
        <f t="shared" si="1"/>
        <v>82468.02</v>
      </c>
      <c r="Q44" s="179">
        <f t="shared" si="2"/>
        <v>0</v>
      </c>
      <c r="R44" s="179"/>
      <c r="S44" s="179">
        <f t="shared" si="3"/>
        <v>82468.02</v>
      </c>
      <c r="T44" s="179">
        <f t="shared" si="4"/>
        <v>41234.01</v>
      </c>
      <c r="U44" s="179"/>
      <c r="V44" s="179">
        <f t="shared" si="5"/>
        <v>123702.03</v>
      </c>
      <c r="W44" s="173">
        <v>10</v>
      </c>
      <c r="X44" s="173"/>
      <c r="Y44" s="173"/>
      <c r="Z44" s="180">
        <f t="shared" si="19"/>
        <v>4424.25</v>
      </c>
      <c r="AA44" s="180">
        <f t="shared" si="6"/>
        <v>0</v>
      </c>
      <c r="AB44" s="180"/>
      <c r="AC44" s="181">
        <v>50</v>
      </c>
      <c r="AD44" s="180">
        <f t="shared" si="7"/>
        <v>8848.5</v>
      </c>
      <c r="AE44" s="181">
        <v>20</v>
      </c>
      <c r="AF44" s="180">
        <f t="shared" si="8"/>
        <v>3539.4</v>
      </c>
      <c r="AG44" s="181"/>
      <c r="AH44" s="180">
        <f t="shared" si="9"/>
        <v>0</v>
      </c>
      <c r="AI44" s="182"/>
      <c r="AJ44" s="182"/>
      <c r="AK44" s="183"/>
      <c r="AL44" s="184"/>
      <c r="AM44" s="182">
        <f t="shared" si="10"/>
        <v>37110.608999999997</v>
      </c>
      <c r="AN44" s="183"/>
      <c r="AO44" s="182">
        <f t="shared" si="11"/>
        <v>0</v>
      </c>
      <c r="AP44" s="183"/>
      <c r="AQ44" s="182"/>
      <c r="AR44" s="183"/>
      <c r="AS44" s="182">
        <f t="shared" si="12"/>
        <v>0</v>
      </c>
      <c r="AT44" s="182"/>
      <c r="AU44" s="183">
        <v>30</v>
      </c>
      <c r="AV44" s="182">
        <f t="shared" si="13"/>
        <v>37110.608999999997</v>
      </c>
      <c r="AW44" s="185"/>
      <c r="AX44" s="176">
        <f t="shared" si="14"/>
        <v>0</v>
      </c>
      <c r="AY44" s="176">
        <f t="shared" si="15"/>
        <v>0</v>
      </c>
      <c r="AZ44" s="186">
        <f t="shared" si="16"/>
        <v>12370.203000000001</v>
      </c>
      <c r="BA44" s="179">
        <f t="shared" si="17"/>
        <v>227105.601</v>
      </c>
    </row>
    <row r="45" spans="1:53" ht="24" customHeight="1" x14ac:dyDescent="0.2">
      <c r="A45" s="20">
        <v>5</v>
      </c>
      <c r="B45" s="173" t="s">
        <v>181</v>
      </c>
      <c r="C45" s="173" t="s">
        <v>50</v>
      </c>
      <c r="D45" s="173" t="s">
        <v>63</v>
      </c>
      <c r="E45" s="173" t="s">
        <v>62</v>
      </c>
      <c r="F45" s="174" t="s">
        <v>161</v>
      </c>
      <c r="G45" s="174" t="s">
        <v>61</v>
      </c>
      <c r="H45" s="175">
        <v>17697</v>
      </c>
      <c r="I45" s="174">
        <v>4.1900000000000004</v>
      </c>
      <c r="J45" s="176">
        <f t="shared" si="0"/>
        <v>74150.430000000008</v>
      </c>
      <c r="K45" s="176"/>
      <c r="L45" s="177"/>
      <c r="M45" s="178"/>
      <c r="N45" s="178">
        <v>17</v>
      </c>
      <c r="O45" s="178"/>
      <c r="P45" s="179">
        <f t="shared" si="1"/>
        <v>0</v>
      </c>
      <c r="Q45" s="179">
        <f t="shared" si="2"/>
        <v>78784.831875000003</v>
      </c>
      <c r="R45" s="179"/>
      <c r="S45" s="179">
        <f t="shared" si="3"/>
        <v>78784.831875000003</v>
      </c>
      <c r="T45" s="179">
        <f t="shared" si="4"/>
        <v>39392.415937500002</v>
      </c>
      <c r="U45" s="179"/>
      <c r="V45" s="179">
        <f t="shared" si="5"/>
        <v>118177.24781250001</v>
      </c>
      <c r="W45" s="173"/>
      <c r="X45" s="173"/>
      <c r="Y45" s="173"/>
      <c r="Z45" s="180">
        <f t="shared" si="19"/>
        <v>0</v>
      </c>
      <c r="AA45" s="180">
        <f t="shared" si="6"/>
        <v>0</v>
      </c>
      <c r="AB45" s="180"/>
      <c r="AC45" s="181">
        <v>60</v>
      </c>
      <c r="AD45" s="180">
        <f t="shared" si="7"/>
        <v>10618.2</v>
      </c>
      <c r="AE45" s="181"/>
      <c r="AF45" s="180">
        <f t="shared" si="8"/>
        <v>0</v>
      </c>
      <c r="AG45" s="181">
        <v>3</v>
      </c>
      <c r="AH45" s="180">
        <f t="shared" si="9"/>
        <v>1327.2750000000001</v>
      </c>
      <c r="AI45" s="182"/>
      <c r="AJ45" s="182"/>
      <c r="AK45" s="183"/>
      <c r="AL45" s="184"/>
      <c r="AM45" s="182">
        <f t="shared" si="10"/>
        <v>35453.174343750004</v>
      </c>
      <c r="AN45" s="183"/>
      <c r="AO45" s="182">
        <f t="shared" si="11"/>
        <v>0</v>
      </c>
      <c r="AP45" s="183"/>
      <c r="AQ45" s="182"/>
      <c r="AR45" s="183"/>
      <c r="AS45" s="182">
        <f t="shared" si="12"/>
        <v>0</v>
      </c>
      <c r="AT45" s="182"/>
      <c r="AU45" s="183"/>
      <c r="AV45" s="182">
        <f t="shared" si="13"/>
        <v>0</v>
      </c>
      <c r="AW45" s="185"/>
      <c r="AX45" s="176">
        <f t="shared" si="14"/>
        <v>0</v>
      </c>
      <c r="AY45" s="176">
        <f t="shared" si="15"/>
        <v>0</v>
      </c>
      <c r="AZ45" s="186">
        <f t="shared" si="16"/>
        <v>11817.724781250001</v>
      </c>
      <c r="BA45" s="179">
        <f t="shared" si="17"/>
        <v>177393.62193749999</v>
      </c>
    </row>
    <row r="46" spans="1:53" ht="24.75" customHeight="1" x14ac:dyDescent="0.2">
      <c r="A46" s="169"/>
      <c r="B46" s="189" t="s">
        <v>182</v>
      </c>
      <c r="C46" s="187" t="s">
        <v>50</v>
      </c>
      <c r="D46" s="173" t="s">
        <v>63</v>
      </c>
      <c r="E46" s="187" t="s">
        <v>62</v>
      </c>
      <c r="F46" s="188" t="s">
        <v>175</v>
      </c>
      <c r="G46" s="174" t="s">
        <v>69</v>
      </c>
      <c r="H46" s="175">
        <v>17697</v>
      </c>
      <c r="I46" s="174">
        <v>4.2300000000000004</v>
      </c>
      <c r="J46" s="176">
        <f t="shared" si="0"/>
        <v>74858.310000000012</v>
      </c>
      <c r="K46" s="176"/>
      <c r="L46" s="177"/>
      <c r="M46" s="178"/>
      <c r="N46" s="178">
        <v>17</v>
      </c>
      <c r="O46" s="178"/>
      <c r="P46" s="179">
        <f t="shared" si="1"/>
        <v>0</v>
      </c>
      <c r="Q46" s="179">
        <f t="shared" si="2"/>
        <v>79536.954375000016</v>
      </c>
      <c r="R46" s="179"/>
      <c r="S46" s="179">
        <f t="shared" si="3"/>
        <v>79536.954375000016</v>
      </c>
      <c r="T46" s="179">
        <f t="shared" si="4"/>
        <v>39768.477187500008</v>
      </c>
      <c r="U46" s="179"/>
      <c r="V46" s="179">
        <f t="shared" si="5"/>
        <v>119305.43156250002</v>
      </c>
      <c r="W46" s="173"/>
      <c r="X46" s="173"/>
      <c r="Y46" s="173"/>
      <c r="Z46" s="180">
        <f t="shared" si="19"/>
        <v>0</v>
      </c>
      <c r="AA46" s="180">
        <f t="shared" si="6"/>
        <v>0</v>
      </c>
      <c r="AB46" s="180"/>
      <c r="AC46" s="181"/>
      <c r="AD46" s="180">
        <f t="shared" si="7"/>
        <v>0</v>
      </c>
      <c r="AE46" s="181"/>
      <c r="AF46" s="180">
        <f t="shared" si="8"/>
        <v>0</v>
      </c>
      <c r="AG46" s="181">
        <v>3</v>
      </c>
      <c r="AH46" s="180">
        <f t="shared" si="9"/>
        <v>1327.2750000000001</v>
      </c>
      <c r="AI46" s="182"/>
      <c r="AJ46" s="182"/>
      <c r="AK46" s="183"/>
      <c r="AL46" s="184"/>
      <c r="AM46" s="182">
        <f t="shared" si="10"/>
        <v>35791.629468750005</v>
      </c>
      <c r="AN46" s="183"/>
      <c r="AO46" s="182">
        <f t="shared" si="11"/>
        <v>0</v>
      </c>
      <c r="AP46" s="183"/>
      <c r="AQ46" s="182"/>
      <c r="AR46" s="183"/>
      <c r="AS46" s="182">
        <f t="shared" si="12"/>
        <v>0</v>
      </c>
      <c r="AT46" s="182"/>
      <c r="AU46" s="183"/>
      <c r="AV46" s="182"/>
      <c r="AW46" s="185"/>
      <c r="AX46" s="176">
        <f t="shared" si="14"/>
        <v>0</v>
      </c>
      <c r="AY46" s="176">
        <f t="shared" si="15"/>
        <v>0</v>
      </c>
      <c r="AZ46" s="186">
        <f t="shared" si="16"/>
        <v>11930.543156250002</v>
      </c>
      <c r="BA46" s="179">
        <f t="shared" si="17"/>
        <v>168354.87918750002</v>
      </c>
    </row>
    <row r="47" spans="1:53" ht="15.75" customHeight="1" x14ac:dyDescent="0.2">
      <c r="A47" s="265">
        <f>A45+1</f>
        <v>6</v>
      </c>
      <c r="B47" s="263" t="s">
        <v>64</v>
      </c>
      <c r="C47" s="263" t="s">
        <v>50</v>
      </c>
      <c r="D47" s="173" t="s">
        <v>65</v>
      </c>
      <c r="E47" s="263" t="s">
        <v>150</v>
      </c>
      <c r="F47" s="267" t="s">
        <v>162</v>
      </c>
      <c r="G47" s="174" t="s">
        <v>58</v>
      </c>
      <c r="H47" s="175">
        <v>17697</v>
      </c>
      <c r="I47" s="174">
        <v>5.01</v>
      </c>
      <c r="J47" s="176">
        <f t="shared" si="0"/>
        <v>88661.97</v>
      </c>
      <c r="K47" s="176"/>
      <c r="L47" s="177"/>
      <c r="M47" s="178"/>
      <c r="N47" s="178">
        <v>24</v>
      </c>
      <c r="O47" s="178"/>
      <c r="P47" s="179">
        <f t="shared" si="1"/>
        <v>0</v>
      </c>
      <c r="Q47" s="179">
        <f t="shared" si="2"/>
        <v>132992.95500000002</v>
      </c>
      <c r="R47" s="179"/>
      <c r="S47" s="179">
        <f t="shared" si="3"/>
        <v>132992.95500000002</v>
      </c>
      <c r="T47" s="179">
        <f t="shared" si="4"/>
        <v>66496.477500000008</v>
      </c>
      <c r="U47" s="179"/>
      <c r="V47" s="179">
        <f t="shared" si="5"/>
        <v>199489.43250000002</v>
      </c>
      <c r="W47" s="173"/>
      <c r="X47" s="173">
        <v>13</v>
      </c>
      <c r="Y47" s="173"/>
      <c r="Z47" s="180">
        <f t="shared" si="19"/>
        <v>0</v>
      </c>
      <c r="AA47" s="180">
        <f t="shared" si="6"/>
        <v>7189.40625</v>
      </c>
      <c r="AB47" s="180"/>
      <c r="AC47" s="181">
        <v>60</v>
      </c>
      <c r="AD47" s="180">
        <f t="shared" si="7"/>
        <v>10618.2</v>
      </c>
      <c r="AE47" s="181"/>
      <c r="AF47" s="180">
        <f t="shared" si="8"/>
        <v>0</v>
      </c>
      <c r="AG47" s="181">
        <v>5</v>
      </c>
      <c r="AH47" s="180">
        <f t="shared" si="9"/>
        <v>2212.125</v>
      </c>
      <c r="AI47" s="182"/>
      <c r="AJ47" s="182"/>
      <c r="AK47" s="183"/>
      <c r="AL47" s="184"/>
      <c r="AM47" s="182">
        <f t="shared" si="10"/>
        <v>59846.829750000004</v>
      </c>
      <c r="AN47" s="183"/>
      <c r="AO47" s="182">
        <f t="shared" si="11"/>
        <v>0</v>
      </c>
      <c r="AP47" s="183"/>
      <c r="AQ47" s="182"/>
      <c r="AR47" s="183"/>
      <c r="AS47" s="182">
        <f t="shared" si="12"/>
        <v>0</v>
      </c>
      <c r="AT47" s="182"/>
      <c r="AU47" s="183">
        <v>40</v>
      </c>
      <c r="AV47" s="182">
        <f t="shared" si="13"/>
        <v>79795.773000000001</v>
      </c>
      <c r="AW47" s="185"/>
      <c r="AX47" s="176">
        <f t="shared" si="14"/>
        <v>0</v>
      </c>
      <c r="AY47" s="176">
        <f t="shared" si="15"/>
        <v>0</v>
      </c>
      <c r="AZ47" s="186">
        <f t="shared" si="16"/>
        <v>19948.943250000004</v>
      </c>
      <c r="BA47" s="179">
        <f t="shared" si="17"/>
        <v>379100.70975000004</v>
      </c>
    </row>
    <row r="48" spans="1:53" ht="18.75" customHeight="1" x14ac:dyDescent="0.2">
      <c r="A48" s="266"/>
      <c r="B48" s="264"/>
      <c r="C48" s="264"/>
      <c r="D48" s="173"/>
      <c r="E48" s="264"/>
      <c r="F48" s="268"/>
      <c r="G48" s="174"/>
      <c r="H48" s="175"/>
      <c r="I48" s="174"/>
      <c r="J48" s="176"/>
      <c r="K48" s="176"/>
      <c r="L48" s="177"/>
      <c r="M48" s="178"/>
      <c r="N48" s="178"/>
      <c r="O48" s="178"/>
      <c r="P48" s="179">
        <f t="shared" si="1"/>
        <v>0</v>
      </c>
      <c r="Q48" s="179">
        <f t="shared" si="2"/>
        <v>0</v>
      </c>
      <c r="R48" s="179"/>
      <c r="S48" s="179">
        <f t="shared" si="3"/>
        <v>0</v>
      </c>
      <c r="T48" s="179">
        <f t="shared" si="4"/>
        <v>0</v>
      </c>
      <c r="U48" s="179"/>
      <c r="V48" s="179">
        <f t="shared" si="5"/>
        <v>0</v>
      </c>
      <c r="W48" s="173"/>
      <c r="X48" s="173"/>
      <c r="Y48" s="173"/>
      <c r="Z48" s="180">
        <f t="shared" si="19"/>
        <v>0</v>
      </c>
      <c r="AA48" s="180">
        <f t="shared" si="6"/>
        <v>0</v>
      </c>
      <c r="AB48" s="180"/>
      <c r="AC48" s="181"/>
      <c r="AD48" s="180">
        <f t="shared" si="7"/>
        <v>0</v>
      </c>
      <c r="AE48" s="181"/>
      <c r="AF48" s="180">
        <f t="shared" si="8"/>
        <v>0</v>
      </c>
      <c r="AG48" s="181"/>
      <c r="AH48" s="180">
        <f t="shared" si="9"/>
        <v>0</v>
      </c>
      <c r="AI48" s="182"/>
      <c r="AJ48" s="182"/>
      <c r="AK48" s="183"/>
      <c r="AL48" s="184"/>
      <c r="AM48" s="182">
        <f t="shared" si="10"/>
        <v>0</v>
      </c>
      <c r="AN48" s="183"/>
      <c r="AO48" s="182">
        <f t="shared" si="11"/>
        <v>0</v>
      </c>
      <c r="AP48" s="183"/>
      <c r="AQ48" s="182"/>
      <c r="AR48" s="183"/>
      <c r="AS48" s="182">
        <f t="shared" si="12"/>
        <v>0</v>
      </c>
      <c r="AT48" s="182"/>
      <c r="AU48" s="183"/>
      <c r="AV48" s="182">
        <f t="shared" si="13"/>
        <v>0</v>
      </c>
      <c r="AW48" s="185"/>
      <c r="AX48" s="176">
        <f t="shared" si="14"/>
        <v>0</v>
      </c>
      <c r="AY48" s="176">
        <f t="shared" si="15"/>
        <v>0</v>
      </c>
      <c r="AZ48" s="186">
        <f t="shared" si="16"/>
        <v>0</v>
      </c>
      <c r="BA48" s="179">
        <f t="shared" si="17"/>
        <v>0</v>
      </c>
    </row>
    <row r="49" spans="1:57" ht="23.25" customHeight="1" x14ac:dyDescent="0.2">
      <c r="A49" s="170">
        <v>7</v>
      </c>
      <c r="B49" s="187" t="s">
        <v>66</v>
      </c>
      <c r="C49" s="187" t="s">
        <v>50</v>
      </c>
      <c r="D49" s="187" t="s">
        <v>54</v>
      </c>
      <c r="E49" s="187" t="s">
        <v>152</v>
      </c>
      <c r="F49" s="188" t="s">
        <v>164</v>
      </c>
      <c r="G49" s="188" t="s">
        <v>61</v>
      </c>
      <c r="H49" s="200">
        <v>17697</v>
      </c>
      <c r="I49" s="188">
        <v>4.8099999999999996</v>
      </c>
      <c r="J49" s="201">
        <f t="shared" si="0"/>
        <v>85122.569999999992</v>
      </c>
      <c r="K49" s="201"/>
      <c r="L49" s="177"/>
      <c r="M49" s="202">
        <v>17.5</v>
      </c>
      <c r="N49" s="178"/>
      <c r="O49" s="178"/>
      <c r="P49" s="179">
        <f t="shared" si="1"/>
        <v>93102.810937499991</v>
      </c>
      <c r="Q49" s="179">
        <f t="shared" si="2"/>
        <v>0</v>
      </c>
      <c r="R49" s="179"/>
      <c r="S49" s="179">
        <f t="shared" si="3"/>
        <v>93102.810937499991</v>
      </c>
      <c r="T49" s="179">
        <f t="shared" si="4"/>
        <v>46551.405468749996</v>
      </c>
      <c r="U49" s="179"/>
      <c r="V49" s="179">
        <f t="shared" si="5"/>
        <v>139654.21640624999</v>
      </c>
      <c r="W49" s="173">
        <v>10</v>
      </c>
      <c r="X49" s="173"/>
      <c r="Y49" s="173"/>
      <c r="Z49" s="180">
        <f t="shared" si="19"/>
        <v>4424.25</v>
      </c>
      <c r="AA49" s="180">
        <f t="shared" si="6"/>
        <v>0</v>
      </c>
      <c r="AB49" s="180"/>
      <c r="AC49" s="181">
        <v>50</v>
      </c>
      <c r="AD49" s="180">
        <f t="shared" si="7"/>
        <v>8848.5</v>
      </c>
      <c r="AE49" s="181"/>
      <c r="AF49" s="180">
        <f t="shared" si="8"/>
        <v>0</v>
      </c>
      <c r="AG49" s="181"/>
      <c r="AH49" s="180">
        <f t="shared" si="9"/>
        <v>0</v>
      </c>
      <c r="AI49" s="182"/>
      <c r="AJ49" s="182"/>
      <c r="AK49" s="183"/>
      <c r="AL49" s="184"/>
      <c r="AM49" s="182">
        <f t="shared" si="10"/>
        <v>41896.264921875001</v>
      </c>
      <c r="AN49" s="183"/>
      <c r="AO49" s="182">
        <f t="shared" si="11"/>
        <v>0</v>
      </c>
      <c r="AP49" s="183"/>
      <c r="AQ49" s="182"/>
      <c r="AR49" s="183"/>
      <c r="AS49" s="182">
        <f t="shared" si="12"/>
        <v>0</v>
      </c>
      <c r="AT49" s="182"/>
      <c r="AU49" s="183">
        <v>30</v>
      </c>
      <c r="AV49" s="182">
        <f t="shared" si="13"/>
        <v>41896.264921875001</v>
      </c>
      <c r="AW49" s="185"/>
      <c r="AX49" s="176">
        <f t="shared" si="14"/>
        <v>0</v>
      </c>
      <c r="AY49" s="176">
        <f t="shared" si="15"/>
        <v>0</v>
      </c>
      <c r="AZ49" s="186">
        <f t="shared" si="16"/>
        <v>13965.421640625</v>
      </c>
      <c r="BA49" s="179">
        <f t="shared" si="17"/>
        <v>250684.91789062499</v>
      </c>
    </row>
    <row r="50" spans="1:57" ht="27" customHeight="1" x14ac:dyDescent="0.2">
      <c r="A50" s="20">
        <v>8</v>
      </c>
      <c r="B50" s="173" t="s">
        <v>174</v>
      </c>
      <c r="C50" s="173" t="s">
        <v>50</v>
      </c>
      <c r="D50" s="173" t="s">
        <v>70</v>
      </c>
      <c r="E50" s="173" t="s">
        <v>62</v>
      </c>
      <c r="F50" s="174" t="s">
        <v>160</v>
      </c>
      <c r="G50" s="174" t="s">
        <v>69</v>
      </c>
      <c r="H50" s="175">
        <v>17697</v>
      </c>
      <c r="I50" s="174">
        <v>4.0999999999999996</v>
      </c>
      <c r="J50" s="176">
        <f t="shared" si="0"/>
        <v>72557.7</v>
      </c>
      <c r="K50" s="176"/>
      <c r="L50" s="177"/>
      <c r="M50" s="178"/>
      <c r="N50" s="178">
        <v>20</v>
      </c>
      <c r="O50" s="178"/>
      <c r="P50" s="179">
        <f t="shared" si="1"/>
        <v>0</v>
      </c>
      <c r="Q50" s="179">
        <f t="shared" si="2"/>
        <v>90697.125</v>
      </c>
      <c r="R50" s="179"/>
      <c r="S50" s="179">
        <f t="shared" si="3"/>
        <v>90697.125</v>
      </c>
      <c r="T50" s="179">
        <f t="shared" si="4"/>
        <v>45348.5625</v>
      </c>
      <c r="U50" s="179"/>
      <c r="V50" s="179">
        <f t="shared" si="5"/>
        <v>136045.6875</v>
      </c>
      <c r="W50" s="173"/>
      <c r="X50" s="173"/>
      <c r="Y50" s="173"/>
      <c r="Z50" s="180">
        <f t="shared" si="19"/>
        <v>0</v>
      </c>
      <c r="AA50" s="180">
        <f t="shared" si="6"/>
        <v>0</v>
      </c>
      <c r="AB50" s="180"/>
      <c r="AC50" s="181"/>
      <c r="AD50" s="180">
        <f t="shared" si="7"/>
        <v>0</v>
      </c>
      <c r="AE50" s="181"/>
      <c r="AF50" s="180">
        <f t="shared" si="8"/>
        <v>0</v>
      </c>
      <c r="AG50" s="181">
        <v>4</v>
      </c>
      <c r="AH50" s="180">
        <f t="shared" si="9"/>
        <v>1769.7</v>
      </c>
      <c r="AI50" s="182"/>
      <c r="AJ50" s="182"/>
      <c r="AK50" s="183"/>
      <c r="AL50" s="184"/>
      <c r="AM50" s="182">
        <f t="shared" si="10"/>
        <v>40813.706250000003</v>
      </c>
      <c r="AN50" s="183"/>
      <c r="AO50" s="182">
        <f t="shared" si="11"/>
        <v>0</v>
      </c>
      <c r="AP50" s="183"/>
      <c r="AQ50" s="182"/>
      <c r="AR50" s="183"/>
      <c r="AS50" s="182">
        <f t="shared" si="12"/>
        <v>0</v>
      </c>
      <c r="AT50" s="182"/>
      <c r="AU50" s="183"/>
      <c r="AV50" s="182">
        <f t="shared" si="13"/>
        <v>0</v>
      </c>
      <c r="AW50" s="185"/>
      <c r="AX50" s="176">
        <f t="shared" si="14"/>
        <v>0</v>
      </c>
      <c r="AY50" s="176">
        <f t="shared" si="15"/>
        <v>0</v>
      </c>
      <c r="AZ50" s="186">
        <f t="shared" si="16"/>
        <v>13604.56875</v>
      </c>
      <c r="BA50" s="179">
        <f t="shared" si="17"/>
        <v>192233.66250000001</v>
      </c>
    </row>
    <row r="51" spans="1:57" ht="37.5" customHeight="1" x14ac:dyDescent="0.2">
      <c r="A51" s="20">
        <v>9</v>
      </c>
      <c r="B51" s="173" t="s">
        <v>71</v>
      </c>
      <c r="C51" s="173" t="s">
        <v>50</v>
      </c>
      <c r="D51" s="173" t="s">
        <v>72</v>
      </c>
      <c r="E51" s="173" t="s">
        <v>62</v>
      </c>
      <c r="F51" s="174" t="s">
        <v>163</v>
      </c>
      <c r="G51" s="174" t="s">
        <v>69</v>
      </c>
      <c r="H51" s="175">
        <v>17697</v>
      </c>
      <c r="I51" s="174">
        <v>4.2699999999999996</v>
      </c>
      <c r="J51" s="176">
        <f t="shared" si="0"/>
        <v>75566.189999999988</v>
      </c>
      <c r="K51" s="176"/>
      <c r="L51" s="177"/>
      <c r="M51" s="178"/>
      <c r="N51" s="178">
        <v>24</v>
      </c>
      <c r="O51" s="178"/>
      <c r="P51" s="179">
        <f t="shared" si="1"/>
        <v>0</v>
      </c>
      <c r="Q51" s="179">
        <f t="shared" si="2"/>
        <v>113349.28499999997</v>
      </c>
      <c r="R51" s="179"/>
      <c r="S51" s="179">
        <f t="shared" si="3"/>
        <v>113349.28499999997</v>
      </c>
      <c r="T51" s="179">
        <f t="shared" si="4"/>
        <v>56674.642499999987</v>
      </c>
      <c r="U51" s="179"/>
      <c r="V51" s="179">
        <f t="shared" si="5"/>
        <v>170023.92749999996</v>
      </c>
      <c r="W51" s="173"/>
      <c r="X51" s="173">
        <v>13</v>
      </c>
      <c r="Y51" s="173"/>
      <c r="Z51" s="180">
        <f t="shared" si="19"/>
        <v>0</v>
      </c>
      <c r="AA51" s="180">
        <f t="shared" si="6"/>
        <v>7189.40625</v>
      </c>
      <c r="AB51" s="180"/>
      <c r="AC51" s="181">
        <v>60</v>
      </c>
      <c r="AD51" s="180">
        <f t="shared" si="7"/>
        <v>10618.2</v>
      </c>
      <c r="AE51" s="181"/>
      <c r="AF51" s="180">
        <f t="shared" si="8"/>
        <v>0</v>
      </c>
      <c r="AG51" s="181">
        <v>6</v>
      </c>
      <c r="AH51" s="180">
        <f t="shared" si="9"/>
        <v>2654.55</v>
      </c>
      <c r="AI51" s="182"/>
      <c r="AJ51" s="182"/>
      <c r="AK51" s="183"/>
      <c r="AL51" s="184"/>
      <c r="AM51" s="182">
        <f t="shared" si="10"/>
        <v>51007.17824999999</v>
      </c>
      <c r="AN51" s="183"/>
      <c r="AO51" s="182">
        <f t="shared" si="11"/>
        <v>0</v>
      </c>
      <c r="AP51" s="183"/>
      <c r="AQ51" s="182"/>
      <c r="AR51" s="183"/>
      <c r="AS51" s="182">
        <f t="shared" si="12"/>
        <v>0</v>
      </c>
      <c r="AT51" s="182"/>
      <c r="AU51" s="183"/>
      <c r="AV51" s="182">
        <f t="shared" si="13"/>
        <v>0</v>
      </c>
      <c r="AW51" s="185"/>
      <c r="AX51" s="176">
        <f t="shared" si="14"/>
        <v>0</v>
      </c>
      <c r="AY51" s="176">
        <f t="shared" si="15"/>
        <v>0</v>
      </c>
      <c r="AZ51" s="186">
        <f t="shared" si="16"/>
        <v>17002.392749999995</v>
      </c>
      <c r="BA51" s="179">
        <f t="shared" si="17"/>
        <v>258495.65474999996</v>
      </c>
    </row>
    <row r="52" spans="1:57" ht="33.75" customHeight="1" x14ac:dyDescent="0.2">
      <c r="A52" s="204">
        <f t="shared" si="18"/>
        <v>10</v>
      </c>
      <c r="B52" s="203" t="s">
        <v>73</v>
      </c>
      <c r="C52" s="203" t="s">
        <v>50</v>
      </c>
      <c r="D52" s="173" t="s">
        <v>74</v>
      </c>
      <c r="E52" s="173" t="s">
        <v>151</v>
      </c>
      <c r="F52" s="205" t="s">
        <v>165</v>
      </c>
      <c r="G52" s="174" t="s">
        <v>61</v>
      </c>
      <c r="H52" s="175">
        <v>17697</v>
      </c>
      <c r="I52" s="174">
        <v>4.74</v>
      </c>
      <c r="J52" s="176">
        <f t="shared" si="0"/>
        <v>83883.78</v>
      </c>
      <c r="K52" s="176"/>
      <c r="L52" s="177"/>
      <c r="M52" s="178"/>
      <c r="N52" s="178">
        <v>24</v>
      </c>
      <c r="O52" s="178"/>
      <c r="P52" s="179">
        <f t="shared" si="1"/>
        <v>0</v>
      </c>
      <c r="Q52" s="179">
        <f t="shared" si="2"/>
        <v>125825.67</v>
      </c>
      <c r="R52" s="179"/>
      <c r="S52" s="179">
        <f t="shared" si="3"/>
        <v>125825.67</v>
      </c>
      <c r="T52" s="179">
        <f t="shared" si="4"/>
        <v>62912.834999999999</v>
      </c>
      <c r="U52" s="179"/>
      <c r="V52" s="179">
        <f t="shared" si="5"/>
        <v>188738.505</v>
      </c>
      <c r="W52" s="173"/>
      <c r="X52" s="173">
        <v>10</v>
      </c>
      <c r="Y52" s="173"/>
      <c r="Z52" s="180">
        <f t="shared" si="19"/>
        <v>0</v>
      </c>
      <c r="AA52" s="180">
        <f t="shared" si="6"/>
        <v>5530.3125</v>
      </c>
      <c r="AB52" s="180"/>
      <c r="AC52" s="181">
        <v>60</v>
      </c>
      <c r="AD52" s="180">
        <f t="shared" si="7"/>
        <v>10618.2</v>
      </c>
      <c r="AE52" s="181"/>
      <c r="AF52" s="180">
        <f t="shared" si="8"/>
        <v>0</v>
      </c>
      <c r="AG52" s="181">
        <v>3</v>
      </c>
      <c r="AH52" s="180">
        <f t="shared" si="9"/>
        <v>1327.2750000000001</v>
      </c>
      <c r="AI52" s="182"/>
      <c r="AJ52" s="182"/>
      <c r="AK52" s="183"/>
      <c r="AL52" s="184"/>
      <c r="AM52" s="182">
        <f t="shared" si="10"/>
        <v>56621.551500000001</v>
      </c>
      <c r="AN52" s="183"/>
      <c r="AO52" s="182">
        <f t="shared" si="11"/>
        <v>0</v>
      </c>
      <c r="AP52" s="183"/>
      <c r="AQ52" s="182"/>
      <c r="AR52" s="183"/>
      <c r="AS52" s="182">
        <f t="shared" si="12"/>
        <v>0</v>
      </c>
      <c r="AT52" s="182"/>
      <c r="AU52" s="183">
        <v>30</v>
      </c>
      <c r="AV52" s="182">
        <f t="shared" si="13"/>
        <v>56621.551500000001</v>
      </c>
      <c r="AW52" s="185"/>
      <c r="AX52" s="176">
        <f t="shared" si="14"/>
        <v>0</v>
      </c>
      <c r="AY52" s="176">
        <f t="shared" si="15"/>
        <v>0</v>
      </c>
      <c r="AZ52" s="186">
        <f t="shared" si="16"/>
        <v>18873.8505</v>
      </c>
      <c r="BA52" s="179">
        <f t="shared" si="17"/>
        <v>338331.24600000004</v>
      </c>
    </row>
    <row r="53" spans="1:57" ht="27" customHeight="1" x14ac:dyDescent="0.2">
      <c r="A53" s="20">
        <v>11</v>
      </c>
      <c r="B53" s="190" t="s">
        <v>159</v>
      </c>
      <c r="C53" s="173" t="s">
        <v>50</v>
      </c>
      <c r="D53" s="173" t="s">
        <v>75</v>
      </c>
      <c r="E53" s="173" t="s">
        <v>62</v>
      </c>
      <c r="F53" s="174" t="s">
        <v>160</v>
      </c>
      <c r="G53" s="174" t="s">
        <v>69</v>
      </c>
      <c r="H53" s="175">
        <v>17697</v>
      </c>
      <c r="I53" s="174">
        <v>4.0999999999999996</v>
      </c>
      <c r="J53" s="176">
        <f t="shared" si="0"/>
        <v>72557.7</v>
      </c>
      <c r="K53" s="176"/>
      <c r="L53" s="177"/>
      <c r="M53" s="178"/>
      <c r="N53" s="178">
        <v>18</v>
      </c>
      <c r="O53" s="178"/>
      <c r="P53" s="179">
        <f t="shared" si="1"/>
        <v>0</v>
      </c>
      <c r="Q53" s="179">
        <f t="shared" si="2"/>
        <v>81627.412499999991</v>
      </c>
      <c r="R53" s="179"/>
      <c r="S53" s="179">
        <f t="shared" si="3"/>
        <v>81627.412499999991</v>
      </c>
      <c r="T53" s="179">
        <f t="shared" si="4"/>
        <v>40813.706249999996</v>
      </c>
      <c r="U53" s="179"/>
      <c r="V53" s="179">
        <f t="shared" si="5"/>
        <v>122441.11874999999</v>
      </c>
      <c r="W53" s="173"/>
      <c r="X53" s="173"/>
      <c r="Y53" s="173"/>
      <c r="Z53" s="180">
        <f t="shared" si="19"/>
        <v>0</v>
      </c>
      <c r="AA53" s="180">
        <f t="shared" si="6"/>
        <v>0</v>
      </c>
      <c r="AB53" s="180"/>
      <c r="AC53" s="181"/>
      <c r="AD53" s="180">
        <f t="shared" si="7"/>
        <v>0</v>
      </c>
      <c r="AE53" s="181"/>
      <c r="AF53" s="180">
        <f t="shared" si="8"/>
        <v>0</v>
      </c>
      <c r="AG53" s="181">
        <v>4</v>
      </c>
      <c r="AH53" s="180">
        <f t="shared" si="9"/>
        <v>1769.7</v>
      </c>
      <c r="AI53" s="182"/>
      <c r="AJ53" s="182"/>
      <c r="AK53" s="183"/>
      <c r="AL53" s="184"/>
      <c r="AM53" s="182">
        <f t="shared" si="10"/>
        <v>36732.335625</v>
      </c>
      <c r="AN53" s="183"/>
      <c r="AO53" s="182">
        <f t="shared" si="11"/>
        <v>0</v>
      </c>
      <c r="AP53" s="183"/>
      <c r="AQ53" s="182"/>
      <c r="AR53" s="183"/>
      <c r="AS53" s="182">
        <f t="shared" si="12"/>
        <v>0</v>
      </c>
      <c r="AT53" s="182"/>
      <c r="AU53" s="183"/>
      <c r="AV53" s="182">
        <f t="shared" si="13"/>
        <v>0</v>
      </c>
      <c r="AW53" s="185"/>
      <c r="AX53" s="176">
        <f t="shared" si="14"/>
        <v>0</v>
      </c>
      <c r="AY53" s="176">
        <f t="shared" si="15"/>
        <v>0</v>
      </c>
      <c r="AZ53" s="186">
        <f t="shared" si="16"/>
        <v>12244.111875000001</v>
      </c>
      <c r="BA53" s="179">
        <f t="shared" si="17"/>
        <v>173187.26624999999</v>
      </c>
      <c r="BB53" s="30"/>
      <c r="BC53" s="30"/>
      <c r="BD53" s="30"/>
      <c r="BE53" s="30"/>
    </row>
    <row r="54" spans="1:57" s="31" customFormat="1" ht="24" customHeight="1" x14ac:dyDescent="0.2">
      <c r="A54" s="170">
        <v>12</v>
      </c>
      <c r="B54" s="187" t="s">
        <v>76</v>
      </c>
      <c r="C54" s="187" t="s">
        <v>77</v>
      </c>
      <c r="D54" s="173" t="s">
        <v>60</v>
      </c>
      <c r="E54" s="173" t="s">
        <v>153</v>
      </c>
      <c r="F54" s="188" t="s">
        <v>166</v>
      </c>
      <c r="G54" s="174" t="s">
        <v>78</v>
      </c>
      <c r="H54" s="175">
        <v>17697</v>
      </c>
      <c r="I54" s="174">
        <v>4.03</v>
      </c>
      <c r="J54" s="176">
        <f t="shared" si="0"/>
        <v>71318.91</v>
      </c>
      <c r="K54" s="176"/>
      <c r="L54" s="177"/>
      <c r="M54" s="178">
        <v>17</v>
      </c>
      <c r="N54" s="178"/>
      <c r="O54" s="178"/>
      <c r="P54" s="179">
        <f t="shared" si="1"/>
        <v>75776.341874999998</v>
      </c>
      <c r="Q54" s="179">
        <f t="shared" si="2"/>
        <v>0</v>
      </c>
      <c r="R54" s="179"/>
      <c r="S54" s="179">
        <f t="shared" si="3"/>
        <v>75776.341874999998</v>
      </c>
      <c r="T54" s="179">
        <f t="shared" si="4"/>
        <v>37888.170937499999</v>
      </c>
      <c r="U54" s="179"/>
      <c r="V54" s="179">
        <f t="shared" si="5"/>
        <v>113664.5128125</v>
      </c>
      <c r="W54" s="173">
        <v>10</v>
      </c>
      <c r="X54" s="173"/>
      <c r="Y54" s="173"/>
      <c r="Z54" s="180">
        <f t="shared" si="19"/>
        <v>4424.25</v>
      </c>
      <c r="AA54" s="180">
        <f t="shared" si="6"/>
        <v>0</v>
      </c>
      <c r="AB54" s="180"/>
      <c r="AC54" s="181">
        <v>50</v>
      </c>
      <c r="AD54" s="180">
        <f t="shared" si="7"/>
        <v>8848.5</v>
      </c>
      <c r="AE54" s="181"/>
      <c r="AF54" s="180">
        <f t="shared" si="8"/>
        <v>0</v>
      </c>
      <c r="AG54" s="181"/>
      <c r="AH54" s="180">
        <f t="shared" si="9"/>
        <v>0</v>
      </c>
      <c r="AI54" s="182"/>
      <c r="AJ54" s="182"/>
      <c r="AK54" s="183"/>
      <c r="AL54" s="184"/>
      <c r="AM54" s="182">
        <f t="shared" si="10"/>
        <v>34099.353843750003</v>
      </c>
      <c r="AN54" s="183"/>
      <c r="AO54" s="182">
        <f t="shared" si="11"/>
        <v>0</v>
      </c>
      <c r="AP54" s="183"/>
      <c r="AQ54" s="182"/>
      <c r="AR54" s="183"/>
      <c r="AS54" s="182">
        <f t="shared" si="12"/>
        <v>0</v>
      </c>
      <c r="AT54" s="182"/>
      <c r="AU54" s="183">
        <v>30</v>
      </c>
      <c r="AV54" s="182">
        <f t="shared" si="13"/>
        <v>34099.353843750003</v>
      </c>
      <c r="AW54" s="185"/>
      <c r="AX54" s="176">
        <f t="shared" si="14"/>
        <v>0</v>
      </c>
      <c r="AY54" s="176">
        <f t="shared" si="15"/>
        <v>0</v>
      </c>
      <c r="AZ54" s="186">
        <f t="shared" si="16"/>
        <v>11366.451281250002</v>
      </c>
      <c r="BA54" s="179">
        <f t="shared" si="17"/>
        <v>206502.42178124998</v>
      </c>
      <c r="BB54" s="30"/>
      <c r="BC54" s="30"/>
      <c r="BD54" s="30"/>
      <c r="BE54" s="30"/>
    </row>
    <row r="55" spans="1:57" ht="36" customHeight="1" x14ac:dyDescent="0.2">
      <c r="A55" s="20">
        <v>13</v>
      </c>
      <c r="B55" s="173" t="s">
        <v>80</v>
      </c>
      <c r="C55" s="173" t="s">
        <v>50</v>
      </c>
      <c r="D55" s="173" t="s">
        <v>60</v>
      </c>
      <c r="E55" s="173" t="s">
        <v>154</v>
      </c>
      <c r="F55" s="174" t="s">
        <v>167</v>
      </c>
      <c r="G55" s="174" t="s">
        <v>61</v>
      </c>
      <c r="H55" s="175">
        <v>17697</v>
      </c>
      <c r="I55" s="174">
        <v>4.9000000000000004</v>
      </c>
      <c r="J55" s="176">
        <f>17697*I55</f>
        <v>86715.3</v>
      </c>
      <c r="K55" s="176"/>
      <c r="L55" s="177"/>
      <c r="M55" s="178">
        <v>17.5</v>
      </c>
      <c r="N55" s="178"/>
      <c r="O55" s="178"/>
      <c r="P55" s="179">
        <f t="shared" si="1"/>
        <v>94844.859375</v>
      </c>
      <c r="Q55" s="179">
        <f t="shared" si="2"/>
        <v>0</v>
      </c>
      <c r="R55" s="179"/>
      <c r="S55" s="179">
        <f t="shared" si="3"/>
        <v>94844.859375</v>
      </c>
      <c r="T55" s="179">
        <f t="shared" si="4"/>
        <v>47422.4296875</v>
      </c>
      <c r="U55" s="179"/>
      <c r="V55" s="179">
        <f t="shared" si="5"/>
        <v>142267.2890625</v>
      </c>
      <c r="W55" s="173">
        <v>10</v>
      </c>
      <c r="X55" s="173"/>
      <c r="Y55" s="173"/>
      <c r="Z55" s="180">
        <f t="shared" si="19"/>
        <v>4424.25</v>
      </c>
      <c r="AA55" s="180">
        <f t="shared" si="6"/>
        <v>0</v>
      </c>
      <c r="AB55" s="180"/>
      <c r="AC55" s="181">
        <v>50</v>
      </c>
      <c r="AD55" s="180">
        <f t="shared" si="7"/>
        <v>8848.5</v>
      </c>
      <c r="AE55" s="181">
        <v>20</v>
      </c>
      <c r="AF55" s="180">
        <f t="shared" si="8"/>
        <v>3539.4</v>
      </c>
      <c r="AG55" s="181"/>
      <c r="AH55" s="180">
        <f t="shared" si="9"/>
        <v>0</v>
      </c>
      <c r="AI55" s="182"/>
      <c r="AJ55" s="182"/>
      <c r="AK55" s="183"/>
      <c r="AL55" s="184"/>
      <c r="AM55" s="182">
        <f t="shared" si="10"/>
        <v>42680.186718750003</v>
      </c>
      <c r="AN55" s="183"/>
      <c r="AO55" s="182">
        <f t="shared" si="11"/>
        <v>0</v>
      </c>
      <c r="AP55" s="183"/>
      <c r="AQ55" s="182"/>
      <c r="AR55" s="183"/>
      <c r="AS55" s="182">
        <f t="shared" si="12"/>
        <v>0</v>
      </c>
      <c r="AT55" s="182"/>
      <c r="AU55" s="183">
        <v>30</v>
      </c>
      <c r="AV55" s="182">
        <f t="shared" si="13"/>
        <v>42680.186718750003</v>
      </c>
      <c r="AW55" s="185"/>
      <c r="AX55" s="176">
        <f t="shared" si="14"/>
        <v>0</v>
      </c>
      <c r="AY55" s="176">
        <f t="shared" si="15"/>
        <v>0</v>
      </c>
      <c r="AZ55" s="186">
        <f t="shared" si="16"/>
        <v>14226.72890625</v>
      </c>
      <c r="BA55" s="179">
        <f t="shared" si="17"/>
        <v>258666.54140625001</v>
      </c>
    </row>
    <row r="56" spans="1:57" ht="24.75" customHeight="1" x14ac:dyDescent="0.2">
      <c r="A56" s="20">
        <v>14</v>
      </c>
      <c r="B56" s="173" t="s">
        <v>81</v>
      </c>
      <c r="C56" s="191" t="s">
        <v>50</v>
      </c>
      <c r="D56" s="173" t="s">
        <v>82</v>
      </c>
      <c r="E56" s="173" t="s">
        <v>62</v>
      </c>
      <c r="F56" s="174" t="s">
        <v>68</v>
      </c>
      <c r="G56" s="174" t="s">
        <v>69</v>
      </c>
      <c r="H56" s="175">
        <v>17697</v>
      </c>
      <c r="I56" s="174">
        <v>4.2699999999999996</v>
      </c>
      <c r="J56" s="176">
        <f t="shared" si="0"/>
        <v>75566.189999999988</v>
      </c>
      <c r="K56" s="176"/>
      <c r="L56" s="177"/>
      <c r="M56" s="178">
        <v>8</v>
      </c>
      <c r="N56" s="178">
        <v>15</v>
      </c>
      <c r="O56" s="178"/>
      <c r="P56" s="179">
        <f t="shared" si="1"/>
        <v>37783.094999999994</v>
      </c>
      <c r="Q56" s="179">
        <f t="shared" si="2"/>
        <v>70843.303124999991</v>
      </c>
      <c r="R56" s="179"/>
      <c r="S56" s="179">
        <f t="shared" si="3"/>
        <v>108626.39812499998</v>
      </c>
      <c r="T56" s="179">
        <f t="shared" si="4"/>
        <v>54313.199062499989</v>
      </c>
      <c r="U56" s="179"/>
      <c r="V56" s="179">
        <f t="shared" si="5"/>
        <v>162939.59718749998</v>
      </c>
      <c r="W56" s="173">
        <v>6</v>
      </c>
      <c r="X56" s="173">
        <v>13</v>
      </c>
      <c r="Y56" s="173"/>
      <c r="Z56" s="180">
        <f t="shared" si="19"/>
        <v>2654.55</v>
      </c>
      <c r="AA56" s="180">
        <v>5752</v>
      </c>
      <c r="AB56" s="180"/>
      <c r="AC56" s="181">
        <v>60</v>
      </c>
      <c r="AD56" s="180">
        <f t="shared" si="7"/>
        <v>10618.2</v>
      </c>
      <c r="AE56" s="181"/>
      <c r="AF56" s="180">
        <f t="shared" si="8"/>
        <v>0</v>
      </c>
      <c r="AG56" s="181">
        <v>6</v>
      </c>
      <c r="AH56" s="180">
        <f t="shared" si="9"/>
        <v>2654.55</v>
      </c>
      <c r="AI56" s="182"/>
      <c r="AJ56" s="182"/>
      <c r="AK56" s="183"/>
      <c r="AL56" s="184"/>
      <c r="AM56" s="182">
        <f t="shared" si="10"/>
        <v>48881.879156249997</v>
      </c>
      <c r="AN56" s="183"/>
      <c r="AO56" s="182">
        <f t="shared" si="11"/>
        <v>0</v>
      </c>
      <c r="AP56" s="183"/>
      <c r="AQ56" s="182"/>
      <c r="AR56" s="183"/>
      <c r="AS56" s="182">
        <f t="shared" si="12"/>
        <v>0</v>
      </c>
      <c r="AT56" s="182"/>
      <c r="AU56" s="183"/>
      <c r="AV56" s="182">
        <f t="shared" si="13"/>
        <v>0</v>
      </c>
      <c r="AW56" s="185"/>
      <c r="AX56" s="176">
        <f t="shared" si="14"/>
        <v>0</v>
      </c>
      <c r="AY56" s="176">
        <f t="shared" si="15"/>
        <v>0</v>
      </c>
      <c r="AZ56" s="186">
        <f t="shared" si="16"/>
        <v>16293.959718749999</v>
      </c>
      <c r="BA56" s="179">
        <f t="shared" si="17"/>
        <v>249794.73606249996</v>
      </c>
    </row>
    <row r="57" spans="1:57" ht="27" customHeight="1" x14ac:dyDescent="0.2">
      <c r="A57" s="170">
        <v>15</v>
      </c>
      <c r="B57" s="187" t="s">
        <v>83</v>
      </c>
      <c r="C57" s="187" t="s">
        <v>77</v>
      </c>
      <c r="D57" s="173" t="s">
        <v>60</v>
      </c>
      <c r="E57" s="173" t="s">
        <v>62</v>
      </c>
      <c r="F57" s="188" t="s">
        <v>168</v>
      </c>
      <c r="G57" s="174" t="s">
        <v>79</v>
      </c>
      <c r="H57" s="175">
        <v>17697</v>
      </c>
      <c r="I57" s="174">
        <v>3.45</v>
      </c>
      <c r="J57" s="176">
        <f t="shared" si="0"/>
        <v>61054.65</v>
      </c>
      <c r="K57" s="176"/>
      <c r="L57" s="177"/>
      <c r="M57" s="178">
        <v>8</v>
      </c>
      <c r="N57" s="178"/>
      <c r="O57" s="178"/>
      <c r="P57" s="179">
        <f t="shared" si="1"/>
        <v>30527.325000000001</v>
      </c>
      <c r="Q57" s="179">
        <f t="shared" si="2"/>
        <v>0</v>
      </c>
      <c r="R57" s="179"/>
      <c r="S57" s="179">
        <f t="shared" si="3"/>
        <v>30527.325000000001</v>
      </c>
      <c r="T57" s="179">
        <f t="shared" si="4"/>
        <v>15263.6625</v>
      </c>
      <c r="U57" s="179"/>
      <c r="V57" s="179">
        <f t="shared" si="5"/>
        <v>45790.987500000003</v>
      </c>
      <c r="W57" s="173">
        <v>10</v>
      </c>
      <c r="X57" s="173"/>
      <c r="Y57" s="173"/>
      <c r="Z57" s="180">
        <f t="shared" si="19"/>
        <v>4424.25</v>
      </c>
      <c r="AA57" s="180">
        <f t="shared" si="6"/>
        <v>0</v>
      </c>
      <c r="AB57" s="180"/>
      <c r="AC57" s="181">
        <v>50</v>
      </c>
      <c r="AD57" s="180">
        <f t="shared" si="7"/>
        <v>8848.5</v>
      </c>
      <c r="AE57" s="181"/>
      <c r="AF57" s="180">
        <f t="shared" si="8"/>
        <v>0</v>
      </c>
      <c r="AG57" s="181"/>
      <c r="AH57" s="180">
        <f t="shared" si="9"/>
        <v>0</v>
      </c>
      <c r="AI57" s="182"/>
      <c r="AJ57" s="182"/>
      <c r="AK57" s="183"/>
      <c r="AL57" s="184"/>
      <c r="AM57" s="182">
        <f t="shared" si="10"/>
        <v>13737.296249999999</v>
      </c>
      <c r="AN57" s="183"/>
      <c r="AO57" s="182">
        <f t="shared" si="11"/>
        <v>0</v>
      </c>
      <c r="AP57" s="183"/>
      <c r="AQ57" s="182"/>
      <c r="AR57" s="183"/>
      <c r="AS57" s="182">
        <f t="shared" si="12"/>
        <v>0</v>
      </c>
      <c r="AT57" s="182"/>
      <c r="AU57" s="183"/>
      <c r="AV57" s="182">
        <f t="shared" si="13"/>
        <v>0</v>
      </c>
      <c r="AW57" s="185"/>
      <c r="AX57" s="176">
        <f t="shared" si="14"/>
        <v>0</v>
      </c>
      <c r="AY57" s="176">
        <f t="shared" si="15"/>
        <v>0</v>
      </c>
      <c r="AZ57" s="186">
        <f t="shared" si="16"/>
        <v>4579.0987500000001</v>
      </c>
      <c r="BA57" s="179">
        <f t="shared" si="17"/>
        <v>77380.132500000007</v>
      </c>
    </row>
    <row r="58" spans="1:57" ht="22.5" customHeight="1" x14ac:dyDescent="0.2">
      <c r="A58" s="20">
        <v>16</v>
      </c>
      <c r="B58" s="173" t="s">
        <v>84</v>
      </c>
      <c r="C58" s="173" t="s">
        <v>50</v>
      </c>
      <c r="D58" s="173" t="s">
        <v>65</v>
      </c>
      <c r="E58" s="173" t="s">
        <v>62</v>
      </c>
      <c r="F58" s="174" t="s">
        <v>169</v>
      </c>
      <c r="G58" s="174" t="s">
        <v>69</v>
      </c>
      <c r="H58" s="175">
        <v>17697</v>
      </c>
      <c r="I58" s="174">
        <v>4.33</v>
      </c>
      <c r="J58" s="176">
        <f t="shared" si="0"/>
        <v>76628.009999999995</v>
      </c>
      <c r="K58" s="176"/>
      <c r="L58" s="177"/>
      <c r="M58" s="178"/>
      <c r="N58" s="178">
        <v>17</v>
      </c>
      <c r="O58" s="178"/>
      <c r="P58" s="179">
        <f t="shared" si="1"/>
        <v>0</v>
      </c>
      <c r="Q58" s="179">
        <f t="shared" si="2"/>
        <v>81417.260624999995</v>
      </c>
      <c r="R58" s="179"/>
      <c r="S58" s="179">
        <f t="shared" si="3"/>
        <v>81417.260624999995</v>
      </c>
      <c r="T58" s="179">
        <f t="shared" si="4"/>
        <v>40708.630312499998</v>
      </c>
      <c r="U58" s="179"/>
      <c r="V58" s="179">
        <f t="shared" si="5"/>
        <v>122125.89093749999</v>
      </c>
      <c r="W58" s="173"/>
      <c r="X58" s="173">
        <v>10</v>
      </c>
      <c r="Y58" s="173"/>
      <c r="Z58" s="180">
        <f t="shared" si="19"/>
        <v>0</v>
      </c>
      <c r="AA58" s="180">
        <f t="shared" si="6"/>
        <v>5530.3125</v>
      </c>
      <c r="AB58" s="180"/>
      <c r="AC58" s="181">
        <v>60</v>
      </c>
      <c r="AD58" s="180">
        <f t="shared" si="7"/>
        <v>10618.2</v>
      </c>
      <c r="AE58" s="181"/>
      <c r="AF58" s="180">
        <f t="shared" si="8"/>
        <v>0</v>
      </c>
      <c r="AG58" s="181">
        <v>3</v>
      </c>
      <c r="AH58" s="180">
        <f t="shared" si="9"/>
        <v>1327.2750000000001</v>
      </c>
      <c r="AI58" s="182"/>
      <c r="AJ58" s="182"/>
      <c r="AK58" s="183"/>
      <c r="AL58" s="184"/>
      <c r="AM58" s="182">
        <f t="shared" si="10"/>
        <v>36637.767281250002</v>
      </c>
      <c r="AN58" s="183"/>
      <c r="AO58" s="182">
        <f t="shared" si="11"/>
        <v>0</v>
      </c>
      <c r="AP58" s="183"/>
      <c r="AQ58" s="182"/>
      <c r="AR58" s="183"/>
      <c r="AS58" s="182">
        <f t="shared" si="12"/>
        <v>0</v>
      </c>
      <c r="AT58" s="182"/>
      <c r="AU58" s="183"/>
      <c r="AV58" s="182">
        <f t="shared" si="13"/>
        <v>0</v>
      </c>
      <c r="AW58" s="185"/>
      <c r="AX58" s="176">
        <f t="shared" si="14"/>
        <v>0</v>
      </c>
      <c r="AY58" s="176">
        <f t="shared" si="15"/>
        <v>0</v>
      </c>
      <c r="AZ58" s="186">
        <f t="shared" si="16"/>
        <v>12212.589093750001</v>
      </c>
      <c r="BA58" s="179">
        <f t="shared" si="17"/>
        <v>188452.0348125</v>
      </c>
    </row>
    <row r="59" spans="1:57" ht="21.75" customHeight="1" x14ac:dyDescent="0.2">
      <c r="A59" s="169">
        <f t="shared" si="18"/>
        <v>17</v>
      </c>
      <c r="B59" s="187" t="s">
        <v>85</v>
      </c>
      <c r="C59" s="187" t="s">
        <v>50</v>
      </c>
      <c r="D59" s="173" t="s">
        <v>60</v>
      </c>
      <c r="E59" s="173" t="s">
        <v>154</v>
      </c>
      <c r="F59" s="188" t="s">
        <v>170</v>
      </c>
      <c r="G59" s="174" t="s">
        <v>61</v>
      </c>
      <c r="H59" s="175">
        <v>17697</v>
      </c>
      <c r="I59" s="174">
        <v>4.8099999999999996</v>
      </c>
      <c r="J59" s="176">
        <f t="shared" si="0"/>
        <v>85122.569999999992</v>
      </c>
      <c r="K59" s="176"/>
      <c r="L59" s="177"/>
      <c r="M59" s="178">
        <v>17</v>
      </c>
      <c r="N59" s="178"/>
      <c r="O59" s="178"/>
      <c r="P59" s="179">
        <f t="shared" si="1"/>
        <v>90442.730624999997</v>
      </c>
      <c r="Q59" s="179">
        <f t="shared" si="2"/>
        <v>0</v>
      </c>
      <c r="R59" s="179"/>
      <c r="S59" s="179">
        <f t="shared" si="3"/>
        <v>90442.730624999997</v>
      </c>
      <c r="T59" s="179">
        <f t="shared" si="4"/>
        <v>45221.365312499998</v>
      </c>
      <c r="U59" s="179"/>
      <c r="V59" s="179">
        <f t="shared" si="5"/>
        <v>135664.09593750001</v>
      </c>
      <c r="W59" s="173">
        <v>10</v>
      </c>
      <c r="X59" s="173"/>
      <c r="Y59" s="173"/>
      <c r="Z59" s="180">
        <f t="shared" si="19"/>
        <v>4424.25</v>
      </c>
      <c r="AA59" s="180">
        <f t="shared" si="6"/>
        <v>0</v>
      </c>
      <c r="AB59" s="180"/>
      <c r="AC59" s="181">
        <v>50</v>
      </c>
      <c r="AD59" s="180">
        <f t="shared" si="7"/>
        <v>8848.5</v>
      </c>
      <c r="AE59" s="181"/>
      <c r="AF59" s="180">
        <f t="shared" si="8"/>
        <v>0</v>
      </c>
      <c r="AG59" s="181"/>
      <c r="AH59" s="180">
        <f t="shared" si="9"/>
        <v>0</v>
      </c>
      <c r="AI59" s="182"/>
      <c r="AJ59" s="182"/>
      <c r="AK59" s="183"/>
      <c r="AL59" s="184"/>
      <c r="AM59" s="182">
        <f t="shared" si="10"/>
        <v>40699.22878125</v>
      </c>
      <c r="AN59" s="183"/>
      <c r="AO59" s="182">
        <f t="shared" si="11"/>
        <v>0</v>
      </c>
      <c r="AP59" s="183"/>
      <c r="AQ59" s="182"/>
      <c r="AR59" s="183"/>
      <c r="AS59" s="182">
        <f t="shared" si="12"/>
        <v>0</v>
      </c>
      <c r="AT59" s="182"/>
      <c r="AU59" s="183">
        <v>30</v>
      </c>
      <c r="AV59" s="182">
        <f t="shared" si="13"/>
        <v>40699.22878125</v>
      </c>
      <c r="AW59" s="185"/>
      <c r="AX59" s="176">
        <f t="shared" si="14"/>
        <v>0</v>
      </c>
      <c r="AY59" s="176">
        <f t="shared" si="15"/>
        <v>0</v>
      </c>
      <c r="AZ59" s="186">
        <f t="shared" si="16"/>
        <v>13566.409593750002</v>
      </c>
      <c r="BA59" s="179">
        <f t="shared" si="17"/>
        <v>243901.71309375003</v>
      </c>
    </row>
    <row r="60" spans="1:57" ht="24.75" customHeight="1" x14ac:dyDescent="0.2">
      <c r="A60" s="20">
        <v>18</v>
      </c>
      <c r="B60" s="187" t="s">
        <v>86</v>
      </c>
      <c r="C60" s="173" t="s">
        <v>77</v>
      </c>
      <c r="D60" s="173" t="s">
        <v>87</v>
      </c>
      <c r="E60" s="173" t="s">
        <v>154</v>
      </c>
      <c r="F60" s="174" t="s">
        <v>171</v>
      </c>
      <c r="G60" s="174" t="s">
        <v>79</v>
      </c>
      <c r="H60" s="175">
        <v>17697</v>
      </c>
      <c r="I60" s="174">
        <v>3.36</v>
      </c>
      <c r="J60" s="176">
        <f t="shared" si="0"/>
        <v>59461.919999999998</v>
      </c>
      <c r="K60" s="176"/>
      <c r="L60" s="177"/>
      <c r="M60" s="178">
        <v>7</v>
      </c>
      <c r="N60" s="178"/>
      <c r="O60" s="178"/>
      <c r="P60" s="179">
        <f t="shared" si="1"/>
        <v>26014.59</v>
      </c>
      <c r="Q60" s="179">
        <f t="shared" si="2"/>
        <v>0</v>
      </c>
      <c r="R60" s="179"/>
      <c r="S60" s="179">
        <f t="shared" si="3"/>
        <v>26014.59</v>
      </c>
      <c r="T60" s="179">
        <f t="shared" si="4"/>
        <v>13007.295</v>
      </c>
      <c r="U60" s="179"/>
      <c r="V60" s="179">
        <f t="shared" si="5"/>
        <v>39021.885000000002</v>
      </c>
      <c r="W60" s="173">
        <v>5</v>
      </c>
      <c r="X60" s="173"/>
      <c r="Y60" s="173"/>
      <c r="Z60" s="180">
        <f t="shared" si="19"/>
        <v>2212.125</v>
      </c>
      <c r="AA60" s="180">
        <f t="shared" si="6"/>
        <v>0</v>
      </c>
      <c r="AB60" s="180"/>
      <c r="AC60" s="181">
        <v>60</v>
      </c>
      <c r="AD60" s="180">
        <f t="shared" si="7"/>
        <v>10618.2</v>
      </c>
      <c r="AE60" s="181"/>
      <c r="AF60" s="180">
        <f t="shared" si="8"/>
        <v>0</v>
      </c>
      <c r="AG60" s="181"/>
      <c r="AH60" s="180">
        <f t="shared" si="9"/>
        <v>0</v>
      </c>
      <c r="AI60" s="182"/>
      <c r="AJ60" s="182"/>
      <c r="AK60" s="183"/>
      <c r="AL60" s="184"/>
      <c r="AM60" s="182">
        <f t="shared" si="10"/>
        <v>11706.565500000001</v>
      </c>
      <c r="AN60" s="183"/>
      <c r="AO60" s="182">
        <f t="shared" si="11"/>
        <v>0</v>
      </c>
      <c r="AP60" s="183"/>
      <c r="AQ60" s="182"/>
      <c r="AR60" s="183"/>
      <c r="AS60" s="182">
        <f t="shared" si="12"/>
        <v>0</v>
      </c>
      <c r="AT60" s="182"/>
      <c r="AU60" s="183">
        <v>30</v>
      </c>
      <c r="AV60" s="182">
        <f t="shared" si="13"/>
        <v>11706.565500000001</v>
      </c>
      <c r="AW60" s="185"/>
      <c r="AX60" s="176">
        <f t="shared" si="14"/>
        <v>0</v>
      </c>
      <c r="AY60" s="176">
        <f t="shared" si="15"/>
        <v>0</v>
      </c>
      <c r="AZ60" s="186">
        <f t="shared" si="16"/>
        <v>3902.1885000000002</v>
      </c>
      <c r="BA60" s="179">
        <f t="shared" si="17"/>
        <v>79167.529500000004</v>
      </c>
    </row>
    <row r="61" spans="1:57" ht="24.75" customHeight="1" x14ac:dyDescent="0.2">
      <c r="A61" s="20">
        <v>19</v>
      </c>
      <c r="B61" s="173" t="s">
        <v>88</v>
      </c>
      <c r="C61" s="173" t="s">
        <v>50</v>
      </c>
      <c r="D61" s="173" t="s">
        <v>89</v>
      </c>
      <c r="E61" s="173" t="s">
        <v>62</v>
      </c>
      <c r="F61" s="174" t="s">
        <v>172</v>
      </c>
      <c r="G61" s="174" t="s">
        <v>69</v>
      </c>
      <c r="H61" s="175">
        <v>17697</v>
      </c>
      <c r="I61" s="174">
        <v>4.1399999999999997</v>
      </c>
      <c r="J61" s="176">
        <f t="shared" si="0"/>
        <v>73265.579999999987</v>
      </c>
      <c r="K61" s="176"/>
      <c r="L61" s="177"/>
      <c r="M61" s="178">
        <v>7</v>
      </c>
      <c r="N61" s="178">
        <v>17</v>
      </c>
      <c r="O61" s="178"/>
      <c r="P61" s="179">
        <f t="shared" si="1"/>
        <v>32053.691249999996</v>
      </c>
      <c r="Q61" s="179">
        <f t="shared" si="2"/>
        <v>77844.678749999992</v>
      </c>
      <c r="R61" s="179"/>
      <c r="S61" s="179">
        <f t="shared" si="3"/>
        <v>109898.37</v>
      </c>
      <c r="T61" s="179">
        <f t="shared" si="4"/>
        <v>54949.184999999998</v>
      </c>
      <c r="U61" s="179"/>
      <c r="V61" s="179">
        <f t="shared" si="5"/>
        <v>164847.55499999999</v>
      </c>
      <c r="W61" s="173"/>
      <c r="X61" s="173"/>
      <c r="Y61" s="173"/>
      <c r="Z61" s="180">
        <f t="shared" si="19"/>
        <v>0</v>
      </c>
      <c r="AA61" s="180">
        <f t="shared" si="6"/>
        <v>0</v>
      </c>
      <c r="AB61" s="180"/>
      <c r="AC61" s="181"/>
      <c r="AD61" s="180">
        <f t="shared" si="7"/>
        <v>0</v>
      </c>
      <c r="AE61" s="181"/>
      <c r="AF61" s="180">
        <f t="shared" si="8"/>
        <v>0</v>
      </c>
      <c r="AG61" s="181">
        <v>2</v>
      </c>
      <c r="AH61" s="180">
        <f t="shared" si="9"/>
        <v>884.85</v>
      </c>
      <c r="AI61" s="182"/>
      <c r="AJ61" s="182"/>
      <c r="AK61" s="183"/>
      <c r="AL61" s="184"/>
      <c r="AM61" s="182">
        <f t="shared" si="10"/>
        <v>49454.266499999998</v>
      </c>
      <c r="AN61" s="183"/>
      <c r="AO61" s="182">
        <f t="shared" si="11"/>
        <v>0</v>
      </c>
      <c r="AP61" s="183"/>
      <c r="AQ61" s="182"/>
      <c r="AR61" s="183">
        <v>4</v>
      </c>
      <c r="AS61" s="182">
        <f>H61*I61/16*AR61*1.5</f>
        <v>27474.592499999995</v>
      </c>
      <c r="AT61" s="182"/>
      <c r="AU61" s="183"/>
      <c r="AV61" s="182">
        <f t="shared" si="13"/>
        <v>0</v>
      </c>
      <c r="AW61" s="185"/>
      <c r="AX61" s="176">
        <f t="shared" si="14"/>
        <v>0</v>
      </c>
      <c r="AY61" s="176">
        <f t="shared" si="15"/>
        <v>0</v>
      </c>
      <c r="AZ61" s="186">
        <f t="shared" si="16"/>
        <v>16484.755499999999</v>
      </c>
      <c r="BA61" s="179">
        <f t="shared" si="17"/>
        <v>259146.01949999999</v>
      </c>
    </row>
    <row r="62" spans="1:57" ht="24.75" customHeight="1" x14ac:dyDescent="0.2">
      <c r="A62" s="169">
        <v>20</v>
      </c>
      <c r="B62" s="187" t="s">
        <v>186</v>
      </c>
      <c r="C62" s="187" t="s">
        <v>50</v>
      </c>
      <c r="D62" s="173" t="s">
        <v>95</v>
      </c>
      <c r="E62" s="173" t="s">
        <v>62</v>
      </c>
      <c r="F62" s="188" t="s">
        <v>187</v>
      </c>
      <c r="G62" s="174" t="s">
        <v>69</v>
      </c>
      <c r="H62" s="175">
        <v>17697</v>
      </c>
      <c r="I62" s="192">
        <v>4.1900000000000004</v>
      </c>
      <c r="J62" s="176">
        <f t="shared" si="0"/>
        <v>74150.430000000008</v>
      </c>
      <c r="K62" s="176"/>
      <c r="L62" s="177"/>
      <c r="M62" s="178"/>
      <c r="N62" s="178">
        <v>16</v>
      </c>
      <c r="O62" s="178"/>
      <c r="P62" s="179">
        <f t="shared" si="1"/>
        <v>0</v>
      </c>
      <c r="Q62" s="179">
        <f t="shared" si="2"/>
        <v>74150.430000000008</v>
      </c>
      <c r="R62" s="179"/>
      <c r="S62" s="179">
        <f t="shared" si="3"/>
        <v>74150.430000000008</v>
      </c>
      <c r="T62" s="179">
        <f t="shared" si="4"/>
        <v>37075.215000000004</v>
      </c>
      <c r="U62" s="179"/>
      <c r="V62" s="179">
        <f t="shared" si="5"/>
        <v>111225.64500000002</v>
      </c>
      <c r="W62" s="173"/>
      <c r="X62" s="173"/>
      <c r="Y62" s="173"/>
      <c r="Z62" s="180">
        <f t="shared" si="19"/>
        <v>0</v>
      </c>
      <c r="AA62" s="180">
        <f t="shared" si="6"/>
        <v>0</v>
      </c>
      <c r="AB62" s="180"/>
      <c r="AC62" s="181">
        <v>60</v>
      </c>
      <c r="AD62" s="180">
        <f t="shared" si="7"/>
        <v>10618.2</v>
      </c>
      <c r="AE62" s="181"/>
      <c r="AF62" s="180">
        <f t="shared" si="8"/>
        <v>0</v>
      </c>
      <c r="AG62" s="181">
        <v>3</v>
      </c>
      <c r="AH62" s="180">
        <f t="shared" si="9"/>
        <v>1327.2750000000001</v>
      </c>
      <c r="AI62" s="182"/>
      <c r="AJ62" s="182"/>
      <c r="AK62" s="183"/>
      <c r="AL62" s="184"/>
      <c r="AM62" s="182">
        <f t="shared" si="10"/>
        <v>33367.693500000008</v>
      </c>
      <c r="AN62" s="183"/>
      <c r="AO62" s="182">
        <f t="shared" si="11"/>
        <v>0</v>
      </c>
      <c r="AP62" s="183"/>
      <c r="AQ62" s="182"/>
      <c r="AR62" s="183"/>
      <c r="AS62" s="182"/>
      <c r="AT62" s="182"/>
      <c r="AU62" s="183"/>
      <c r="AV62" s="182">
        <f t="shared" si="13"/>
        <v>0</v>
      </c>
      <c r="AW62" s="185"/>
      <c r="AX62" s="176">
        <f t="shared" si="14"/>
        <v>0</v>
      </c>
      <c r="AY62" s="176">
        <f t="shared" si="15"/>
        <v>0</v>
      </c>
      <c r="AZ62" s="186">
        <f t="shared" si="16"/>
        <v>11122.564500000002</v>
      </c>
      <c r="BA62" s="179">
        <f t="shared" si="17"/>
        <v>167661.37800000003</v>
      </c>
    </row>
    <row r="63" spans="1:57" ht="24.75" customHeight="1" x14ac:dyDescent="0.2">
      <c r="A63" s="169">
        <v>21</v>
      </c>
      <c r="B63" s="203" t="s">
        <v>188</v>
      </c>
      <c r="C63" s="203" t="s">
        <v>50</v>
      </c>
      <c r="D63" s="173" t="s">
        <v>94</v>
      </c>
      <c r="E63" s="173" t="s">
        <v>189</v>
      </c>
      <c r="F63" s="205" t="s">
        <v>190</v>
      </c>
      <c r="G63" s="174" t="s">
        <v>57</v>
      </c>
      <c r="H63" s="175">
        <v>17697</v>
      </c>
      <c r="I63" s="192">
        <v>5.12</v>
      </c>
      <c r="J63" s="176">
        <f t="shared" si="0"/>
        <v>90608.639999999999</v>
      </c>
      <c r="K63" s="176"/>
      <c r="L63" s="177"/>
      <c r="M63" s="178"/>
      <c r="N63" s="178">
        <v>4</v>
      </c>
      <c r="O63" s="178"/>
      <c r="P63" s="179">
        <f t="shared" si="1"/>
        <v>0</v>
      </c>
      <c r="Q63" s="179">
        <f t="shared" si="2"/>
        <v>22652.16</v>
      </c>
      <c r="R63" s="179"/>
      <c r="S63" s="179">
        <f t="shared" si="3"/>
        <v>22652.16</v>
      </c>
      <c r="T63" s="179">
        <f t="shared" si="4"/>
        <v>11326.08</v>
      </c>
      <c r="U63" s="179"/>
      <c r="V63" s="179">
        <f t="shared" si="5"/>
        <v>33978.239999999998</v>
      </c>
      <c r="W63" s="173"/>
      <c r="X63" s="173">
        <v>5</v>
      </c>
      <c r="Y63" s="173"/>
      <c r="Z63" s="180"/>
      <c r="AA63" s="180">
        <f t="shared" si="6"/>
        <v>2765.15625</v>
      </c>
      <c r="AB63" s="180"/>
      <c r="AC63" s="181"/>
      <c r="AD63" s="180"/>
      <c r="AE63" s="181"/>
      <c r="AF63" s="180"/>
      <c r="AG63" s="181"/>
      <c r="AH63" s="180"/>
      <c r="AI63" s="182"/>
      <c r="AJ63" s="182"/>
      <c r="AK63" s="183"/>
      <c r="AL63" s="184"/>
      <c r="AM63" s="182">
        <f t="shared" si="10"/>
        <v>10193.472</v>
      </c>
      <c r="AN63" s="183"/>
      <c r="AO63" s="182"/>
      <c r="AP63" s="183"/>
      <c r="AQ63" s="182"/>
      <c r="AR63" s="183"/>
      <c r="AS63" s="182"/>
      <c r="AT63" s="182"/>
      <c r="AU63" s="183">
        <v>35</v>
      </c>
      <c r="AV63" s="182">
        <f t="shared" si="13"/>
        <v>11892.383999999998</v>
      </c>
      <c r="AW63" s="185"/>
      <c r="AX63" s="176">
        <f t="shared" si="14"/>
        <v>0</v>
      </c>
      <c r="AY63" s="176"/>
      <c r="AZ63" s="186">
        <f t="shared" si="16"/>
        <v>3397.8240000000001</v>
      </c>
      <c r="BA63" s="179">
        <f t="shared" si="17"/>
        <v>62227.076249999998</v>
      </c>
    </row>
    <row r="64" spans="1:57" ht="17.25" customHeight="1" x14ac:dyDescent="0.2">
      <c r="A64" s="169"/>
      <c r="B64" s="193" t="s">
        <v>92</v>
      </c>
      <c r="C64" s="187"/>
      <c r="D64" s="173"/>
      <c r="E64" s="173"/>
      <c r="F64" s="188"/>
      <c r="G64" s="174"/>
      <c r="H64" s="175"/>
      <c r="I64" s="174"/>
      <c r="J64" s="176"/>
      <c r="K64" s="176"/>
      <c r="L64" s="177"/>
      <c r="M64" s="178"/>
      <c r="N64" s="178"/>
      <c r="O64" s="178"/>
      <c r="P64" s="179">
        <f t="shared" si="1"/>
        <v>0</v>
      </c>
      <c r="Q64" s="179">
        <f t="shared" si="2"/>
        <v>0</v>
      </c>
      <c r="R64" s="179"/>
      <c r="S64" s="179"/>
      <c r="T64" s="179"/>
      <c r="U64" s="179"/>
      <c r="V64" s="179"/>
      <c r="W64" s="173"/>
      <c r="X64" s="173"/>
      <c r="Y64" s="173"/>
      <c r="Z64" s="180">
        <f t="shared" si="19"/>
        <v>0</v>
      </c>
      <c r="AA64" s="180">
        <f t="shared" si="6"/>
        <v>0</v>
      </c>
      <c r="AB64" s="180"/>
      <c r="AC64" s="181"/>
      <c r="AD64" s="180"/>
      <c r="AE64" s="181"/>
      <c r="AF64" s="180"/>
      <c r="AG64" s="181"/>
      <c r="AH64" s="180">
        <f t="shared" si="9"/>
        <v>0</v>
      </c>
      <c r="AI64" s="182"/>
      <c r="AJ64" s="182"/>
      <c r="AK64" s="183"/>
      <c r="AL64" s="184"/>
      <c r="AM64" s="182"/>
      <c r="AN64" s="183"/>
      <c r="AO64" s="182"/>
      <c r="AP64" s="183"/>
      <c r="AQ64" s="182"/>
      <c r="AR64" s="183"/>
      <c r="AS64" s="182"/>
      <c r="AT64" s="182"/>
      <c r="AU64" s="183"/>
      <c r="AV64" s="182"/>
      <c r="AW64" s="185"/>
      <c r="AX64" s="176"/>
      <c r="AY64" s="176"/>
      <c r="AZ64" s="186"/>
      <c r="BA64" s="179"/>
    </row>
    <row r="65" spans="1:53" ht="23.25" customHeight="1" x14ac:dyDescent="0.2">
      <c r="A65" s="170">
        <v>22</v>
      </c>
      <c r="B65" s="187" t="s">
        <v>91</v>
      </c>
      <c r="C65" s="187" t="s">
        <v>50</v>
      </c>
      <c r="D65" s="173" t="s">
        <v>90</v>
      </c>
      <c r="E65" s="173">
        <v>2</v>
      </c>
      <c r="F65" s="188" t="s">
        <v>173</v>
      </c>
      <c r="G65" s="174" t="s">
        <v>69</v>
      </c>
      <c r="H65" s="175">
        <v>17697</v>
      </c>
      <c r="I65" s="174">
        <v>4.7300000000000004</v>
      </c>
      <c r="J65" s="176">
        <f t="shared" si="0"/>
        <v>83706.810000000012</v>
      </c>
      <c r="K65" s="176"/>
      <c r="L65" s="177"/>
      <c r="M65" s="178">
        <v>5</v>
      </c>
      <c r="N65" s="178">
        <v>4</v>
      </c>
      <c r="O65" s="178"/>
      <c r="P65" s="179">
        <f t="shared" si="1"/>
        <v>26158.378125000003</v>
      </c>
      <c r="Q65" s="179">
        <f t="shared" si="2"/>
        <v>20926.702500000003</v>
      </c>
      <c r="R65" s="179"/>
      <c r="S65" s="179">
        <f t="shared" si="3"/>
        <v>47085.080625000002</v>
      </c>
      <c r="T65" s="179">
        <f t="shared" si="4"/>
        <v>23542.540312500001</v>
      </c>
      <c r="U65" s="179"/>
      <c r="V65" s="179">
        <f t="shared" si="5"/>
        <v>70627.620937500003</v>
      </c>
      <c r="W65" s="173"/>
      <c r="X65" s="173"/>
      <c r="Y65" s="173"/>
      <c r="Z65" s="180">
        <f t="shared" si="19"/>
        <v>0</v>
      </c>
      <c r="AA65" s="180">
        <f t="shared" si="6"/>
        <v>0</v>
      </c>
      <c r="AB65" s="180"/>
      <c r="AC65" s="181">
        <v>60</v>
      </c>
      <c r="AD65" s="180">
        <f t="shared" si="7"/>
        <v>10618.2</v>
      </c>
      <c r="AE65" s="181"/>
      <c r="AF65" s="180">
        <f t="shared" si="8"/>
        <v>0</v>
      </c>
      <c r="AG65" s="181"/>
      <c r="AH65" s="180">
        <f t="shared" si="9"/>
        <v>0</v>
      </c>
      <c r="AI65" s="182"/>
      <c r="AJ65" s="182"/>
      <c r="AK65" s="183"/>
      <c r="AL65" s="184"/>
      <c r="AM65" s="182">
        <f t="shared" si="10"/>
        <v>21188.286281250003</v>
      </c>
      <c r="AN65" s="183"/>
      <c r="AO65" s="182">
        <f t="shared" si="11"/>
        <v>0</v>
      </c>
      <c r="AP65" s="183"/>
      <c r="AQ65" s="182"/>
      <c r="AR65" s="183"/>
      <c r="AS65" s="182">
        <f t="shared" si="12"/>
        <v>0</v>
      </c>
      <c r="AT65" s="182"/>
      <c r="AU65" s="183"/>
      <c r="AV65" s="182">
        <f t="shared" si="13"/>
        <v>0</v>
      </c>
      <c r="AW65" s="185"/>
      <c r="AX65" s="176">
        <f t="shared" si="14"/>
        <v>0</v>
      </c>
      <c r="AY65" s="176">
        <f t="shared" si="15"/>
        <v>0</v>
      </c>
      <c r="AZ65" s="186">
        <f t="shared" si="16"/>
        <v>7062.7620937500005</v>
      </c>
      <c r="BA65" s="179">
        <f t="shared" si="17"/>
        <v>109496.8693125</v>
      </c>
    </row>
    <row r="66" spans="1:53" ht="18.75" customHeight="1" x14ac:dyDescent="0.2">
      <c r="A66" s="171"/>
      <c r="B66" s="194" t="s">
        <v>93</v>
      </c>
      <c r="C66" s="195"/>
      <c r="D66" s="173"/>
      <c r="E66" s="173"/>
      <c r="F66" s="196"/>
      <c r="G66" s="174"/>
      <c r="H66" s="175"/>
      <c r="I66" s="174"/>
      <c r="J66" s="176"/>
      <c r="K66" s="176"/>
      <c r="L66" s="177"/>
      <c r="M66" s="178"/>
      <c r="N66" s="178"/>
      <c r="O66" s="178"/>
      <c r="P66" s="179">
        <f t="shared" si="1"/>
        <v>0</v>
      </c>
      <c r="Q66" s="179">
        <f t="shared" si="2"/>
        <v>0</v>
      </c>
      <c r="R66" s="179"/>
      <c r="S66" s="179"/>
      <c r="T66" s="179"/>
      <c r="U66" s="179"/>
      <c r="V66" s="179"/>
      <c r="W66" s="173"/>
      <c r="X66" s="173"/>
      <c r="Y66" s="173"/>
      <c r="Z66" s="180">
        <f t="shared" si="19"/>
        <v>0</v>
      </c>
      <c r="AA66" s="180">
        <f t="shared" si="6"/>
        <v>0</v>
      </c>
      <c r="AB66" s="180"/>
      <c r="AC66" s="181"/>
      <c r="AD66" s="180"/>
      <c r="AE66" s="181"/>
      <c r="AF66" s="180"/>
      <c r="AG66" s="181"/>
      <c r="AH66" s="180">
        <f t="shared" si="9"/>
        <v>0</v>
      </c>
      <c r="AI66" s="182"/>
      <c r="AJ66" s="182"/>
      <c r="AK66" s="183"/>
      <c r="AL66" s="184"/>
      <c r="AM66" s="182"/>
      <c r="AN66" s="183"/>
      <c r="AO66" s="182"/>
      <c r="AP66" s="183"/>
      <c r="AQ66" s="182"/>
      <c r="AR66" s="183"/>
      <c r="AS66" s="182"/>
      <c r="AT66" s="182"/>
      <c r="AU66" s="183"/>
      <c r="AV66" s="182"/>
      <c r="AW66" s="185"/>
      <c r="AX66" s="176"/>
      <c r="AY66" s="176"/>
      <c r="AZ66" s="186"/>
      <c r="BA66" s="179">
        <f t="shared" si="17"/>
        <v>0</v>
      </c>
    </row>
    <row r="67" spans="1:53" ht="18.75" customHeight="1" x14ac:dyDescent="0.2">
      <c r="A67" s="20">
        <v>23</v>
      </c>
      <c r="B67" s="173"/>
      <c r="C67" s="173" t="s">
        <v>50</v>
      </c>
      <c r="D67" s="173" t="s">
        <v>60</v>
      </c>
      <c r="E67" s="173" t="s">
        <v>50</v>
      </c>
      <c r="F67" s="174" t="s">
        <v>156</v>
      </c>
      <c r="G67" s="174" t="s">
        <v>58</v>
      </c>
      <c r="H67" s="175">
        <v>17697</v>
      </c>
      <c r="I67" s="174">
        <v>5.41</v>
      </c>
      <c r="J67" s="176">
        <f t="shared" si="0"/>
        <v>95740.77</v>
      </c>
      <c r="K67" s="176"/>
      <c r="L67" s="177"/>
      <c r="M67" s="178">
        <v>8</v>
      </c>
      <c r="N67" s="178"/>
      <c r="O67" s="178"/>
      <c r="P67" s="179">
        <f t="shared" si="1"/>
        <v>47870.385000000002</v>
      </c>
      <c r="Q67" s="179">
        <f t="shared" si="2"/>
        <v>0</v>
      </c>
      <c r="R67" s="179"/>
      <c r="S67" s="179">
        <f t="shared" si="3"/>
        <v>47870.385000000002</v>
      </c>
      <c r="T67" s="179">
        <f t="shared" si="4"/>
        <v>23935.192500000001</v>
      </c>
      <c r="U67" s="179"/>
      <c r="V67" s="179">
        <f t="shared" si="5"/>
        <v>71805.577499999999</v>
      </c>
      <c r="W67" s="173"/>
      <c r="X67" s="173"/>
      <c r="Y67" s="173"/>
      <c r="Z67" s="180">
        <f t="shared" si="19"/>
        <v>0</v>
      </c>
      <c r="AA67" s="180">
        <f t="shared" si="6"/>
        <v>0</v>
      </c>
      <c r="AB67" s="180"/>
      <c r="AC67" s="181"/>
      <c r="AD67" s="180">
        <f t="shared" si="7"/>
        <v>0</v>
      </c>
      <c r="AE67" s="181"/>
      <c r="AF67" s="180">
        <f t="shared" si="8"/>
        <v>0</v>
      </c>
      <c r="AG67" s="181"/>
      <c r="AH67" s="180">
        <f t="shared" si="9"/>
        <v>0</v>
      </c>
      <c r="AI67" s="182"/>
      <c r="AJ67" s="182"/>
      <c r="AK67" s="183"/>
      <c r="AL67" s="184"/>
      <c r="AM67" s="182">
        <f t="shared" si="10"/>
        <v>21541.673250000003</v>
      </c>
      <c r="AN67" s="183"/>
      <c r="AO67" s="182">
        <f t="shared" si="11"/>
        <v>0</v>
      </c>
      <c r="AP67" s="183"/>
      <c r="AQ67" s="182"/>
      <c r="AR67" s="183"/>
      <c r="AS67" s="182">
        <f t="shared" si="12"/>
        <v>0</v>
      </c>
      <c r="AT67" s="182"/>
      <c r="AU67" s="183"/>
      <c r="AV67" s="182">
        <f t="shared" si="13"/>
        <v>0</v>
      </c>
      <c r="AW67" s="185"/>
      <c r="AX67" s="176">
        <f t="shared" si="14"/>
        <v>0</v>
      </c>
      <c r="AY67" s="176">
        <f t="shared" si="15"/>
        <v>0</v>
      </c>
      <c r="AZ67" s="186">
        <f t="shared" si="16"/>
        <v>7180.5577499999999</v>
      </c>
      <c r="BA67" s="179">
        <f t="shared" si="17"/>
        <v>100527.80850000001</v>
      </c>
    </row>
    <row r="68" spans="1:53" ht="18.75" customHeight="1" x14ac:dyDescent="0.2">
      <c r="A68" s="20">
        <v>25</v>
      </c>
      <c r="B68" s="173"/>
      <c r="C68" s="173" t="s">
        <v>50</v>
      </c>
      <c r="D68" s="173" t="s">
        <v>56</v>
      </c>
      <c r="E68" s="173" t="s">
        <v>50</v>
      </c>
      <c r="F68" s="188" t="s">
        <v>157</v>
      </c>
      <c r="G68" s="174" t="s">
        <v>58</v>
      </c>
      <c r="H68" s="175">
        <v>17697</v>
      </c>
      <c r="I68" s="174">
        <v>5.41</v>
      </c>
      <c r="J68" s="176">
        <f t="shared" si="0"/>
        <v>95740.77</v>
      </c>
      <c r="K68" s="176"/>
      <c r="L68" s="177"/>
      <c r="M68" s="178"/>
      <c r="N68" s="178">
        <v>20</v>
      </c>
      <c r="O68" s="178"/>
      <c r="P68" s="179">
        <f t="shared" si="1"/>
        <v>0</v>
      </c>
      <c r="Q68" s="179">
        <f t="shared" si="2"/>
        <v>119675.96250000001</v>
      </c>
      <c r="R68" s="179"/>
      <c r="S68" s="179">
        <f t="shared" si="3"/>
        <v>119675.96250000001</v>
      </c>
      <c r="T68" s="179">
        <f t="shared" si="4"/>
        <v>59837.981250000004</v>
      </c>
      <c r="U68" s="179"/>
      <c r="V68" s="179">
        <f t="shared" si="5"/>
        <v>179513.94375000001</v>
      </c>
      <c r="W68" s="173"/>
      <c r="X68" s="173"/>
      <c r="Y68" s="173"/>
      <c r="Z68" s="180">
        <f t="shared" si="19"/>
        <v>0</v>
      </c>
      <c r="AA68" s="180">
        <f t="shared" si="6"/>
        <v>0</v>
      </c>
      <c r="AB68" s="180"/>
      <c r="AC68" s="181"/>
      <c r="AD68" s="180">
        <f t="shared" si="7"/>
        <v>0</v>
      </c>
      <c r="AE68" s="181"/>
      <c r="AF68" s="180">
        <f t="shared" si="8"/>
        <v>0</v>
      </c>
      <c r="AG68" s="181"/>
      <c r="AH68" s="180">
        <f t="shared" si="9"/>
        <v>0</v>
      </c>
      <c r="AI68" s="182"/>
      <c r="AJ68" s="182"/>
      <c r="AK68" s="183"/>
      <c r="AL68" s="184"/>
      <c r="AM68" s="182">
        <f t="shared" si="10"/>
        <v>53854.183125000003</v>
      </c>
      <c r="AN68" s="183"/>
      <c r="AO68" s="182">
        <f t="shared" si="11"/>
        <v>0</v>
      </c>
      <c r="AP68" s="183"/>
      <c r="AQ68" s="182"/>
      <c r="AR68" s="183"/>
      <c r="AS68" s="182">
        <f t="shared" si="12"/>
        <v>0</v>
      </c>
      <c r="AT68" s="182"/>
      <c r="AU68" s="183"/>
      <c r="AV68" s="182">
        <f t="shared" si="13"/>
        <v>0</v>
      </c>
      <c r="AW68" s="185"/>
      <c r="AX68" s="176">
        <f t="shared" si="14"/>
        <v>0</v>
      </c>
      <c r="AY68" s="176">
        <f t="shared" si="15"/>
        <v>0</v>
      </c>
      <c r="AZ68" s="186">
        <f t="shared" si="16"/>
        <v>17951.394375</v>
      </c>
      <c r="BA68" s="179">
        <f t="shared" si="17"/>
        <v>251319.52125000002</v>
      </c>
    </row>
    <row r="69" spans="1:53" ht="18.75" customHeight="1" x14ac:dyDescent="0.2">
      <c r="A69" s="20">
        <v>26</v>
      </c>
      <c r="B69" s="173"/>
      <c r="C69" s="173" t="s">
        <v>50</v>
      </c>
      <c r="D69" s="173" t="s">
        <v>51</v>
      </c>
      <c r="E69" s="173">
        <v>1</v>
      </c>
      <c r="F69" s="174">
        <v>30</v>
      </c>
      <c r="G69" s="174" t="s">
        <v>69</v>
      </c>
      <c r="H69" s="175">
        <v>17697</v>
      </c>
      <c r="I69" s="174">
        <v>4.7300000000000004</v>
      </c>
      <c r="J69" s="176">
        <f t="shared" si="0"/>
        <v>83706.810000000012</v>
      </c>
      <c r="K69" s="176"/>
      <c r="L69" s="177"/>
      <c r="M69" s="178">
        <v>3</v>
      </c>
      <c r="N69" s="178">
        <v>6</v>
      </c>
      <c r="O69" s="178"/>
      <c r="P69" s="179">
        <f t="shared" si="1"/>
        <v>15695.026875000003</v>
      </c>
      <c r="Q69" s="179">
        <f t="shared" si="2"/>
        <v>31390.053750000006</v>
      </c>
      <c r="R69" s="179"/>
      <c r="S69" s="179">
        <f t="shared" si="3"/>
        <v>47085.08062500001</v>
      </c>
      <c r="T69" s="179">
        <f t="shared" si="4"/>
        <v>23542.540312500005</v>
      </c>
      <c r="U69" s="179"/>
      <c r="V69" s="179">
        <f t="shared" si="5"/>
        <v>70627.620937500018</v>
      </c>
      <c r="W69" s="173"/>
      <c r="X69" s="173"/>
      <c r="Y69" s="173"/>
      <c r="Z69" s="180">
        <f t="shared" si="19"/>
        <v>0</v>
      </c>
      <c r="AA69" s="180">
        <f t="shared" si="6"/>
        <v>0</v>
      </c>
      <c r="AB69" s="180"/>
      <c r="AC69" s="181"/>
      <c r="AD69" s="180">
        <f t="shared" si="7"/>
        <v>0</v>
      </c>
      <c r="AE69" s="181"/>
      <c r="AF69" s="180">
        <f t="shared" si="8"/>
        <v>0</v>
      </c>
      <c r="AG69" s="181"/>
      <c r="AH69" s="180">
        <f t="shared" si="9"/>
        <v>0</v>
      </c>
      <c r="AI69" s="182"/>
      <c r="AJ69" s="182"/>
      <c r="AK69" s="183"/>
      <c r="AL69" s="184"/>
      <c r="AM69" s="182">
        <f t="shared" si="10"/>
        <v>21188.286281250006</v>
      </c>
      <c r="AN69" s="183"/>
      <c r="AO69" s="182">
        <f t="shared" si="11"/>
        <v>0</v>
      </c>
      <c r="AP69" s="183"/>
      <c r="AQ69" s="182"/>
      <c r="AR69" s="183"/>
      <c r="AS69" s="182">
        <f t="shared" si="12"/>
        <v>0</v>
      </c>
      <c r="AT69" s="182"/>
      <c r="AU69" s="183"/>
      <c r="AV69" s="182">
        <f t="shared" si="13"/>
        <v>0</v>
      </c>
      <c r="AW69" s="185"/>
      <c r="AX69" s="176">
        <f t="shared" si="14"/>
        <v>0</v>
      </c>
      <c r="AY69" s="176">
        <f t="shared" si="15"/>
        <v>0</v>
      </c>
      <c r="AZ69" s="186">
        <f t="shared" si="16"/>
        <v>7062.7620937500024</v>
      </c>
      <c r="BA69" s="179">
        <f t="shared" si="17"/>
        <v>98878.669312500031</v>
      </c>
    </row>
    <row r="70" spans="1:53" ht="18.75" customHeight="1" x14ac:dyDescent="0.2">
      <c r="A70" s="20">
        <v>27</v>
      </c>
      <c r="B70" s="173"/>
      <c r="C70" s="173" t="s">
        <v>50</v>
      </c>
      <c r="D70" s="173" t="s">
        <v>72</v>
      </c>
      <c r="E70" s="173" t="s">
        <v>62</v>
      </c>
      <c r="F70" s="174" t="s">
        <v>163</v>
      </c>
      <c r="G70" s="174" t="s">
        <v>69</v>
      </c>
      <c r="H70" s="175">
        <v>17697</v>
      </c>
      <c r="I70" s="174">
        <v>4.2699999999999996</v>
      </c>
      <c r="J70" s="176">
        <f t="shared" si="0"/>
        <v>75566.189999999988</v>
      </c>
      <c r="K70" s="176"/>
      <c r="L70" s="177"/>
      <c r="M70" s="178"/>
      <c r="N70" s="178">
        <v>13</v>
      </c>
      <c r="O70" s="178"/>
      <c r="P70" s="179">
        <f t="shared" si="1"/>
        <v>0</v>
      </c>
      <c r="Q70" s="179">
        <f t="shared" si="2"/>
        <v>61397.529374999991</v>
      </c>
      <c r="R70" s="179"/>
      <c r="S70" s="179">
        <f t="shared" si="3"/>
        <v>61397.529374999991</v>
      </c>
      <c r="T70" s="179">
        <f t="shared" si="4"/>
        <v>30698.764687499995</v>
      </c>
      <c r="U70" s="179"/>
      <c r="V70" s="179">
        <f t="shared" si="5"/>
        <v>92096.29406249999</v>
      </c>
      <c r="W70" s="173"/>
      <c r="X70" s="173"/>
      <c r="Y70" s="173"/>
      <c r="Z70" s="180">
        <f t="shared" si="19"/>
        <v>0</v>
      </c>
      <c r="AA70" s="180">
        <f t="shared" si="6"/>
        <v>0</v>
      </c>
      <c r="AB70" s="180"/>
      <c r="AC70" s="181"/>
      <c r="AD70" s="180">
        <f t="shared" si="7"/>
        <v>0</v>
      </c>
      <c r="AE70" s="181"/>
      <c r="AF70" s="180">
        <f t="shared" si="8"/>
        <v>0</v>
      </c>
      <c r="AG70" s="181"/>
      <c r="AH70" s="180">
        <f t="shared" si="9"/>
        <v>0</v>
      </c>
      <c r="AI70" s="182"/>
      <c r="AJ70" s="182"/>
      <c r="AK70" s="183"/>
      <c r="AL70" s="184"/>
      <c r="AM70" s="182">
        <f t="shared" si="10"/>
        <v>27628.888218749998</v>
      </c>
      <c r="AN70" s="183"/>
      <c r="AO70" s="182">
        <f t="shared" si="11"/>
        <v>0</v>
      </c>
      <c r="AP70" s="183"/>
      <c r="AQ70" s="182"/>
      <c r="AR70" s="183"/>
      <c r="AS70" s="182">
        <f t="shared" si="12"/>
        <v>0</v>
      </c>
      <c r="AT70" s="182"/>
      <c r="AU70" s="183"/>
      <c r="AV70" s="182">
        <f t="shared" si="13"/>
        <v>0</v>
      </c>
      <c r="AW70" s="185"/>
      <c r="AX70" s="176">
        <f t="shared" si="14"/>
        <v>0</v>
      </c>
      <c r="AY70" s="176">
        <f t="shared" si="15"/>
        <v>0</v>
      </c>
      <c r="AZ70" s="186">
        <f t="shared" si="16"/>
        <v>9209.6294062500001</v>
      </c>
      <c r="BA70" s="179">
        <f t="shared" si="17"/>
        <v>128934.81168749998</v>
      </c>
    </row>
    <row r="71" spans="1:53" ht="18.75" customHeight="1" x14ac:dyDescent="0.2">
      <c r="A71" s="20">
        <f t="shared" si="18"/>
        <v>28</v>
      </c>
      <c r="B71" s="173"/>
      <c r="C71" s="173" t="s">
        <v>50</v>
      </c>
      <c r="D71" s="173" t="s">
        <v>82</v>
      </c>
      <c r="E71" s="173" t="s">
        <v>62</v>
      </c>
      <c r="F71" s="174" t="s">
        <v>68</v>
      </c>
      <c r="G71" s="174" t="s">
        <v>69</v>
      </c>
      <c r="H71" s="175">
        <v>17697</v>
      </c>
      <c r="I71" s="174">
        <v>4.2699999999999996</v>
      </c>
      <c r="J71" s="176">
        <f t="shared" si="0"/>
        <v>75566.189999999988</v>
      </c>
      <c r="K71" s="176"/>
      <c r="L71" s="177"/>
      <c r="M71" s="178">
        <v>6</v>
      </c>
      <c r="N71" s="178">
        <v>15</v>
      </c>
      <c r="O71" s="178"/>
      <c r="P71" s="179">
        <f t="shared" si="1"/>
        <v>28337.321249999994</v>
      </c>
      <c r="Q71" s="179">
        <f t="shared" si="2"/>
        <v>70843.303124999991</v>
      </c>
      <c r="R71" s="179"/>
      <c r="S71" s="179">
        <f t="shared" si="3"/>
        <v>99180.624374999985</v>
      </c>
      <c r="T71" s="179">
        <f t="shared" si="4"/>
        <v>49590.312187499992</v>
      </c>
      <c r="U71" s="179"/>
      <c r="V71" s="179">
        <f t="shared" si="5"/>
        <v>148770.93656249996</v>
      </c>
      <c r="W71" s="173"/>
      <c r="X71" s="173"/>
      <c r="Y71" s="173"/>
      <c r="Z71" s="180">
        <f t="shared" si="19"/>
        <v>0</v>
      </c>
      <c r="AA71" s="180">
        <f t="shared" si="6"/>
        <v>0</v>
      </c>
      <c r="AB71" s="180"/>
      <c r="AC71" s="181"/>
      <c r="AD71" s="180">
        <f t="shared" si="7"/>
        <v>0</v>
      </c>
      <c r="AE71" s="181"/>
      <c r="AF71" s="180">
        <f t="shared" si="8"/>
        <v>0</v>
      </c>
      <c r="AG71" s="181"/>
      <c r="AH71" s="180">
        <f t="shared" si="9"/>
        <v>0</v>
      </c>
      <c r="AI71" s="182"/>
      <c r="AJ71" s="182"/>
      <c r="AK71" s="183"/>
      <c r="AL71" s="184"/>
      <c r="AM71" s="182">
        <f t="shared" si="10"/>
        <v>44631.28096874999</v>
      </c>
      <c r="AN71" s="183"/>
      <c r="AO71" s="182">
        <f t="shared" si="11"/>
        <v>0</v>
      </c>
      <c r="AP71" s="183"/>
      <c r="AQ71" s="182"/>
      <c r="AR71" s="183"/>
      <c r="AS71" s="182">
        <f t="shared" si="12"/>
        <v>0</v>
      </c>
      <c r="AT71" s="182"/>
      <c r="AU71" s="183"/>
      <c r="AV71" s="182">
        <f t="shared" si="13"/>
        <v>0</v>
      </c>
      <c r="AW71" s="185"/>
      <c r="AX71" s="176">
        <f t="shared" si="14"/>
        <v>0</v>
      </c>
      <c r="AY71" s="176">
        <f t="shared" si="15"/>
        <v>0</v>
      </c>
      <c r="AZ71" s="186">
        <f t="shared" si="16"/>
        <v>14877.093656249997</v>
      </c>
      <c r="BA71" s="179">
        <f t="shared" si="17"/>
        <v>208279.31118749993</v>
      </c>
    </row>
    <row r="72" spans="1:53" ht="22.5" customHeight="1" x14ac:dyDescent="0.2">
      <c r="A72" s="20">
        <f t="shared" si="18"/>
        <v>29</v>
      </c>
      <c r="B72" s="173"/>
      <c r="C72" s="173" t="s">
        <v>50</v>
      </c>
      <c r="D72" s="173" t="s">
        <v>147</v>
      </c>
      <c r="E72" s="173" t="s">
        <v>62</v>
      </c>
      <c r="F72" s="174" t="s">
        <v>160</v>
      </c>
      <c r="G72" s="174" t="s">
        <v>69</v>
      </c>
      <c r="H72" s="175">
        <v>17697</v>
      </c>
      <c r="I72" s="174">
        <v>4.0999999999999996</v>
      </c>
      <c r="J72" s="176">
        <f t="shared" si="0"/>
        <v>72557.7</v>
      </c>
      <c r="K72" s="176"/>
      <c r="L72" s="177"/>
      <c r="M72" s="178">
        <v>5</v>
      </c>
      <c r="N72" s="178">
        <v>10</v>
      </c>
      <c r="O72" s="178"/>
      <c r="P72" s="179">
        <f t="shared" si="1"/>
        <v>22674.28125</v>
      </c>
      <c r="Q72" s="179">
        <f t="shared" si="2"/>
        <v>45348.5625</v>
      </c>
      <c r="R72" s="179"/>
      <c r="S72" s="179">
        <f t="shared" si="3"/>
        <v>68022.84375</v>
      </c>
      <c r="T72" s="179">
        <f t="shared" si="4"/>
        <v>34011.421875</v>
      </c>
      <c r="U72" s="179"/>
      <c r="V72" s="179">
        <f t="shared" si="5"/>
        <v>102034.265625</v>
      </c>
      <c r="W72" s="173"/>
      <c r="X72" s="173"/>
      <c r="Y72" s="173"/>
      <c r="Z72" s="180">
        <f t="shared" si="19"/>
        <v>0</v>
      </c>
      <c r="AA72" s="180">
        <f t="shared" si="6"/>
        <v>0</v>
      </c>
      <c r="AB72" s="180"/>
      <c r="AC72" s="181"/>
      <c r="AD72" s="180">
        <f t="shared" si="7"/>
        <v>0</v>
      </c>
      <c r="AE72" s="181"/>
      <c r="AF72" s="180">
        <f t="shared" si="8"/>
        <v>0</v>
      </c>
      <c r="AG72" s="181"/>
      <c r="AH72" s="180">
        <f t="shared" si="9"/>
        <v>0</v>
      </c>
      <c r="AI72" s="182"/>
      <c r="AJ72" s="182"/>
      <c r="AK72" s="183"/>
      <c r="AL72" s="184"/>
      <c r="AM72" s="182">
        <f t="shared" si="10"/>
        <v>30610.279687499999</v>
      </c>
      <c r="AN72" s="183"/>
      <c r="AO72" s="182">
        <f t="shared" si="11"/>
        <v>0</v>
      </c>
      <c r="AP72" s="183"/>
      <c r="AQ72" s="182"/>
      <c r="AR72" s="183"/>
      <c r="AS72" s="182">
        <f t="shared" si="12"/>
        <v>0</v>
      </c>
      <c r="AT72" s="182"/>
      <c r="AU72" s="183"/>
      <c r="AV72" s="182">
        <f t="shared" si="13"/>
        <v>0</v>
      </c>
      <c r="AW72" s="185"/>
      <c r="AX72" s="176">
        <f t="shared" si="14"/>
        <v>0</v>
      </c>
      <c r="AY72" s="176">
        <f t="shared" si="15"/>
        <v>0</v>
      </c>
      <c r="AZ72" s="186">
        <f t="shared" si="16"/>
        <v>10203.426562500001</v>
      </c>
      <c r="BA72" s="179">
        <f t="shared" si="17"/>
        <v>142847.97187500002</v>
      </c>
    </row>
    <row r="73" spans="1:53" ht="18.75" customHeight="1" x14ac:dyDescent="0.2">
      <c r="A73" s="20">
        <f t="shared" si="18"/>
        <v>30</v>
      </c>
      <c r="B73" s="173"/>
      <c r="C73" s="173" t="s">
        <v>176</v>
      </c>
      <c r="D73" s="173" t="s">
        <v>60</v>
      </c>
      <c r="E73" s="173" t="s">
        <v>62</v>
      </c>
      <c r="F73" s="174" t="s">
        <v>177</v>
      </c>
      <c r="G73" s="174" t="s">
        <v>79</v>
      </c>
      <c r="H73" s="175"/>
      <c r="I73" s="174">
        <v>3.45</v>
      </c>
      <c r="J73" s="176">
        <f t="shared" si="0"/>
        <v>61054.65</v>
      </c>
      <c r="K73" s="176"/>
      <c r="L73" s="177"/>
      <c r="M73" s="178">
        <v>9</v>
      </c>
      <c r="N73" s="178"/>
      <c r="O73" s="178"/>
      <c r="P73" s="179">
        <f t="shared" si="1"/>
        <v>34343.240624999999</v>
      </c>
      <c r="Q73" s="179">
        <f t="shared" si="2"/>
        <v>0</v>
      </c>
      <c r="R73" s="179"/>
      <c r="S73" s="179">
        <f t="shared" si="3"/>
        <v>34343.240624999999</v>
      </c>
      <c r="T73" s="179">
        <f t="shared" si="4"/>
        <v>17171.620312499999</v>
      </c>
      <c r="U73" s="179"/>
      <c r="V73" s="179">
        <f t="shared" si="5"/>
        <v>51514.860937499994</v>
      </c>
      <c r="W73" s="173"/>
      <c r="X73" s="173"/>
      <c r="Y73" s="173"/>
      <c r="Z73" s="180">
        <f t="shared" si="19"/>
        <v>0</v>
      </c>
      <c r="AA73" s="180">
        <f t="shared" si="6"/>
        <v>0</v>
      </c>
      <c r="AB73" s="180"/>
      <c r="AC73" s="181"/>
      <c r="AD73" s="180"/>
      <c r="AE73" s="181"/>
      <c r="AF73" s="180"/>
      <c r="AG73" s="181"/>
      <c r="AH73" s="180">
        <f t="shared" si="9"/>
        <v>0</v>
      </c>
      <c r="AI73" s="182"/>
      <c r="AJ73" s="182"/>
      <c r="AK73" s="183"/>
      <c r="AL73" s="184"/>
      <c r="AM73" s="182">
        <f t="shared" si="10"/>
        <v>15454.458281249998</v>
      </c>
      <c r="AN73" s="183"/>
      <c r="AO73" s="182"/>
      <c r="AP73" s="183"/>
      <c r="AQ73" s="182"/>
      <c r="AR73" s="183"/>
      <c r="AS73" s="182"/>
      <c r="AT73" s="182"/>
      <c r="AU73" s="183"/>
      <c r="AV73" s="182"/>
      <c r="AW73" s="185"/>
      <c r="AX73" s="176"/>
      <c r="AY73" s="176"/>
      <c r="AZ73" s="186">
        <f t="shared" si="16"/>
        <v>5151.4860937499998</v>
      </c>
      <c r="BA73" s="179">
        <f t="shared" si="17"/>
        <v>72120.805312500001</v>
      </c>
    </row>
    <row r="74" spans="1:53" ht="18.75" customHeight="1" x14ac:dyDescent="0.2">
      <c r="A74" s="20">
        <f t="shared" si="18"/>
        <v>31</v>
      </c>
      <c r="B74" s="173"/>
      <c r="C74" s="173" t="s">
        <v>50</v>
      </c>
      <c r="D74" s="173" t="s">
        <v>67</v>
      </c>
      <c r="E74" s="173">
        <v>2</v>
      </c>
      <c r="F74" s="174" t="s">
        <v>178</v>
      </c>
      <c r="G74" s="174" t="s">
        <v>61</v>
      </c>
      <c r="H74" s="175">
        <v>17697</v>
      </c>
      <c r="I74" s="174">
        <v>4.74</v>
      </c>
      <c r="J74" s="176">
        <f t="shared" si="0"/>
        <v>83883.78</v>
      </c>
      <c r="K74" s="176"/>
      <c r="L74" s="177"/>
      <c r="M74" s="178"/>
      <c r="N74" s="178">
        <v>1</v>
      </c>
      <c r="O74" s="178"/>
      <c r="P74" s="179">
        <f t="shared" si="1"/>
        <v>0</v>
      </c>
      <c r="Q74" s="179">
        <f t="shared" si="2"/>
        <v>5242.7362499999999</v>
      </c>
      <c r="R74" s="179"/>
      <c r="S74" s="179">
        <f t="shared" si="3"/>
        <v>5242.7362499999999</v>
      </c>
      <c r="T74" s="179">
        <f t="shared" si="4"/>
        <v>2621.368125</v>
      </c>
      <c r="U74" s="179"/>
      <c r="V74" s="179">
        <f t="shared" si="5"/>
        <v>7864.1043749999999</v>
      </c>
      <c r="W74" s="173"/>
      <c r="X74" s="173"/>
      <c r="Y74" s="173"/>
      <c r="Z74" s="180">
        <f t="shared" si="19"/>
        <v>0</v>
      </c>
      <c r="AA74" s="180">
        <f t="shared" si="6"/>
        <v>0</v>
      </c>
      <c r="AB74" s="180"/>
      <c r="AC74" s="181"/>
      <c r="AD74" s="180">
        <f t="shared" si="7"/>
        <v>0</v>
      </c>
      <c r="AE74" s="181"/>
      <c r="AF74" s="180">
        <f t="shared" si="8"/>
        <v>0</v>
      </c>
      <c r="AG74" s="181"/>
      <c r="AH74" s="180">
        <f t="shared" si="9"/>
        <v>0</v>
      </c>
      <c r="AI74" s="182"/>
      <c r="AJ74" s="182"/>
      <c r="AK74" s="183"/>
      <c r="AL74" s="184"/>
      <c r="AM74" s="182">
        <f t="shared" si="10"/>
        <v>2359.2313125000001</v>
      </c>
      <c r="AN74" s="183"/>
      <c r="AO74" s="182">
        <f t="shared" si="11"/>
        <v>0</v>
      </c>
      <c r="AP74" s="183"/>
      <c r="AQ74" s="182"/>
      <c r="AR74" s="183"/>
      <c r="AS74" s="182">
        <f t="shared" si="12"/>
        <v>0</v>
      </c>
      <c r="AT74" s="182"/>
      <c r="AU74" s="183"/>
      <c r="AV74" s="182">
        <f t="shared" si="13"/>
        <v>0</v>
      </c>
      <c r="AW74" s="185"/>
      <c r="AX74" s="176">
        <f t="shared" si="14"/>
        <v>0</v>
      </c>
      <c r="AY74" s="176">
        <f t="shared" si="15"/>
        <v>0</v>
      </c>
      <c r="AZ74" s="186">
        <f t="shared" si="16"/>
        <v>786.41043750000006</v>
      </c>
      <c r="BA74" s="179">
        <f t="shared" si="17"/>
        <v>11009.746125</v>
      </c>
    </row>
    <row r="75" spans="1:53" ht="35.25" customHeight="1" x14ac:dyDescent="0.2">
      <c r="A75" s="20">
        <f t="shared" si="18"/>
        <v>32</v>
      </c>
      <c r="B75" s="173"/>
      <c r="C75" s="173" t="s">
        <v>50</v>
      </c>
      <c r="D75" s="197" t="s">
        <v>148</v>
      </c>
      <c r="E75" s="173" t="s">
        <v>50</v>
      </c>
      <c r="F75" s="174" t="s">
        <v>179</v>
      </c>
      <c r="G75" s="174" t="s">
        <v>58</v>
      </c>
      <c r="H75" s="175">
        <v>17697</v>
      </c>
      <c r="I75" s="174">
        <v>5.01</v>
      </c>
      <c r="J75" s="176">
        <f t="shared" si="0"/>
        <v>88661.97</v>
      </c>
      <c r="K75" s="176"/>
      <c r="L75" s="177"/>
      <c r="M75" s="178"/>
      <c r="N75" s="178">
        <v>2</v>
      </c>
      <c r="O75" s="178"/>
      <c r="P75" s="179">
        <f t="shared" si="1"/>
        <v>0</v>
      </c>
      <c r="Q75" s="179">
        <f t="shared" si="2"/>
        <v>11082.74625</v>
      </c>
      <c r="R75" s="179"/>
      <c r="S75" s="179">
        <f t="shared" si="3"/>
        <v>11082.74625</v>
      </c>
      <c r="T75" s="179">
        <f>S75*50%</f>
        <v>5541.3731250000001</v>
      </c>
      <c r="U75" s="179"/>
      <c r="V75" s="179">
        <f>S75+T75+U75</f>
        <v>16624.119375000002</v>
      </c>
      <c r="W75" s="173"/>
      <c r="X75" s="173"/>
      <c r="Y75" s="173"/>
      <c r="Z75" s="180">
        <f t="shared" si="19"/>
        <v>0</v>
      </c>
      <c r="AA75" s="180">
        <f t="shared" si="6"/>
        <v>0</v>
      </c>
      <c r="AB75" s="180"/>
      <c r="AC75" s="181"/>
      <c r="AD75" s="180">
        <f t="shared" si="7"/>
        <v>0</v>
      </c>
      <c r="AE75" s="181"/>
      <c r="AF75" s="180">
        <f t="shared" si="8"/>
        <v>0</v>
      </c>
      <c r="AG75" s="181"/>
      <c r="AH75" s="180">
        <f t="shared" si="9"/>
        <v>0</v>
      </c>
      <c r="AI75" s="182"/>
      <c r="AJ75" s="182"/>
      <c r="AK75" s="183"/>
      <c r="AL75" s="184"/>
      <c r="AM75" s="182">
        <f t="shared" si="10"/>
        <v>4987.2358125000001</v>
      </c>
      <c r="AN75" s="183"/>
      <c r="AO75" s="182">
        <f t="shared" si="11"/>
        <v>0</v>
      </c>
      <c r="AP75" s="183"/>
      <c r="AQ75" s="182"/>
      <c r="AR75" s="183"/>
      <c r="AS75" s="182">
        <f t="shared" si="12"/>
        <v>0</v>
      </c>
      <c r="AT75" s="182"/>
      <c r="AU75" s="183"/>
      <c r="AV75" s="182">
        <f t="shared" si="13"/>
        <v>0</v>
      </c>
      <c r="AW75" s="185"/>
      <c r="AX75" s="176">
        <f t="shared" si="14"/>
        <v>0</v>
      </c>
      <c r="AY75" s="176">
        <f t="shared" si="15"/>
        <v>0</v>
      </c>
      <c r="AZ75" s="186">
        <f>(S75+T75)*10%</f>
        <v>1662.4119375000002</v>
      </c>
      <c r="BA75" s="179">
        <f t="shared" si="17"/>
        <v>23273.767125000002</v>
      </c>
    </row>
    <row r="76" spans="1:53" ht="22.5" customHeight="1" x14ac:dyDescent="0.2">
      <c r="A76" s="20">
        <f t="shared" si="18"/>
        <v>33</v>
      </c>
      <c r="B76" s="173"/>
      <c r="C76" s="173" t="s">
        <v>149</v>
      </c>
      <c r="D76" s="173" t="s">
        <v>158</v>
      </c>
      <c r="E76" s="173">
        <v>2</v>
      </c>
      <c r="F76" s="174" t="s">
        <v>180</v>
      </c>
      <c r="G76" s="174" t="s">
        <v>61</v>
      </c>
      <c r="H76" s="175">
        <v>17697</v>
      </c>
      <c r="I76" s="174">
        <v>4.66</v>
      </c>
      <c r="J76" s="176">
        <f t="shared" si="0"/>
        <v>82468.02</v>
      </c>
      <c r="K76" s="176"/>
      <c r="L76" s="177"/>
      <c r="M76" s="178">
        <v>8</v>
      </c>
      <c r="N76" s="178"/>
      <c r="O76" s="178"/>
      <c r="P76" s="179">
        <f t="shared" si="1"/>
        <v>41234.01</v>
      </c>
      <c r="Q76" s="179">
        <f t="shared" si="2"/>
        <v>0</v>
      </c>
      <c r="R76" s="179"/>
      <c r="S76" s="179">
        <f t="shared" si="3"/>
        <v>41234.01</v>
      </c>
      <c r="T76" s="179">
        <f t="shared" si="4"/>
        <v>20617.005000000001</v>
      </c>
      <c r="U76" s="179"/>
      <c r="V76" s="179">
        <f t="shared" si="5"/>
        <v>61851.014999999999</v>
      </c>
      <c r="W76" s="173"/>
      <c r="X76" s="173"/>
      <c r="Y76" s="173"/>
      <c r="Z76" s="180">
        <f t="shared" si="19"/>
        <v>0</v>
      </c>
      <c r="AA76" s="180">
        <f t="shared" si="6"/>
        <v>0</v>
      </c>
      <c r="AB76" s="180"/>
      <c r="AC76" s="181"/>
      <c r="AD76" s="180">
        <f t="shared" si="7"/>
        <v>0</v>
      </c>
      <c r="AE76" s="181"/>
      <c r="AF76" s="180">
        <f t="shared" si="8"/>
        <v>0</v>
      </c>
      <c r="AG76" s="181"/>
      <c r="AH76" s="180">
        <f t="shared" si="9"/>
        <v>0</v>
      </c>
      <c r="AI76" s="182"/>
      <c r="AJ76" s="182"/>
      <c r="AK76" s="183"/>
      <c r="AL76" s="184"/>
      <c r="AM76" s="182">
        <f t="shared" si="10"/>
        <v>18555.304499999998</v>
      </c>
      <c r="AN76" s="183"/>
      <c r="AO76" s="182">
        <f t="shared" si="11"/>
        <v>0</v>
      </c>
      <c r="AP76" s="183"/>
      <c r="AQ76" s="182"/>
      <c r="AR76" s="183"/>
      <c r="AS76" s="182">
        <f t="shared" si="12"/>
        <v>0</v>
      </c>
      <c r="AT76" s="182"/>
      <c r="AU76" s="183"/>
      <c r="AV76" s="182">
        <f t="shared" si="13"/>
        <v>0</v>
      </c>
      <c r="AW76" s="185"/>
      <c r="AX76" s="176">
        <f t="shared" si="14"/>
        <v>0</v>
      </c>
      <c r="AY76" s="176">
        <f t="shared" si="15"/>
        <v>0</v>
      </c>
      <c r="AZ76" s="186">
        <f t="shared" si="16"/>
        <v>6185.1015000000007</v>
      </c>
      <c r="BA76" s="179">
        <f t="shared" si="17"/>
        <v>86591.421000000002</v>
      </c>
    </row>
    <row r="77" spans="1:53" ht="19.5" customHeight="1" x14ac:dyDescent="0.2">
      <c r="A77" s="35"/>
      <c r="B77" s="198" t="s">
        <v>96</v>
      </c>
      <c r="C77" s="199"/>
      <c r="D77" s="199"/>
      <c r="E77" s="174"/>
      <c r="F77" s="174"/>
      <c r="G77" s="174"/>
      <c r="H77" s="175"/>
      <c r="I77" s="174"/>
      <c r="J77" s="175"/>
      <c r="K77" s="175"/>
      <c r="L77" s="175"/>
      <c r="M77" s="174">
        <f>SUBTOTAL(9,M41:M76)</f>
        <v>171</v>
      </c>
      <c r="N77" s="174">
        <f>SUBTOTAL(9,N41:N76)</f>
        <v>312</v>
      </c>
      <c r="O77" s="174">
        <f>SUBTOTAL(9,O41:O76)</f>
        <v>0</v>
      </c>
      <c r="P77" s="174">
        <f>SUBTOTAL(9,P41:P76)</f>
        <v>848123.19468750001</v>
      </c>
      <c r="Q77" s="174">
        <f>SUBTOTAL(9,Q41:Q76)</f>
        <v>1560167.5199999998</v>
      </c>
      <c r="R77" s="174">
        <f>SUBTOTAL(9,R41:R76)</f>
        <v>0</v>
      </c>
      <c r="S77" s="174">
        <f>SUBTOTAL(9,S41:S76)</f>
        <v>2408290.7146875001</v>
      </c>
      <c r="T77" s="174">
        <f>SUBTOTAL(9,T41:T76)</f>
        <v>1204145.3573437501</v>
      </c>
      <c r="U77" s="174"/>
      <c r="V77" s="174">
        <f>SUBTOTAL(9,V41:V76)</f>
        <v>3612436.0720312502</v>
      </c>
      <c r="W77" s="174">
        <f>SUBTOTAL(9,W41:W76)</f>
        <v>81</v>
      </c>
      <c r="X77" s="174">
        <f>SUBTOTAL(9,X41:X76)</f>
        <v>79</v>
      </c>
      <c r="Y77" s="174">
        <f>SUBTOTAL(9,Y41:Y76)</f>
        <v>0</v>
      </c>
      <c r="Z77" s="174">
        <f>SUBTOTAL(9,Z41:Z76)</f>
        <v>35836.425000000003</v>
      </c>
      <c r="AA77" s="174">
        <f>SUBTOTAL(9,AA41:AA76)</f>
        <v>42252.0625</v>
      </c>
      <c r="AB77" s="174">
        <f>SUBTOTAL(9,AB41:AB76)</f>
        <v>0</v>
      </c>
      <c r="AC77" s="174">
        <f>SUBTOTAL(9,AC41:AC76)</f>
        <v>950</v>
      </c>
      <c r="AD77" s="174">
        <f>SUBTOTAL(9,AD41:AD76)</f>
        <v>168121.50000000003</v>
      </c>
      <c r="AE77" s="174">
        <f>SUBTOTAL(9,AE41:AE76)</f>
        <v>40</v>
      </c>
      <c r="AF77" s="174">
        <f>SUBTOTAL(9,AF41:AF76)</f>
        <v>7078.8</v>
      </c>
      <c r="AG77" s="174">
        <f>SUBTOTAL(9,AG41:AG76)</f>
        <v>50</v>
      </c>
      <c r="AH77" s="174">
        <f>SUBTOTAL(9,AH41:AH76)</f>
        <v>22121.250000000004</v>
      </c>
      <c r="AI77" s="174">
        <f>SUBTOTAL(9,AI41:AI76)</f>
        <v>0</v>
      </c>
      <c r="AJ77" s="174">
        <f>SUBTOTAL(9,AJ41:AJ76)</f>
        <v>0</v>
      </c>
      <c r="AK77" s="174">
        <f>SUBTOTAL(9,AK41:AK76)</f>
        <v>0</v>
      </c>
      <c r="AL77" s="174">
        <f>SUBTOTAL(9,AL41:AL76)</f>
        <v>0</v>
      </c>
      <c r="AM77" s="174">
        <f>SUBTOTAL(9,AM41:AM76)</f>
        <v>1083730.8216093751</v>
      </c>
      <c r="AN77" s="174">
        <f>SUBTOTAL(9,AN41:AN76)</f>
        <v>100</v>
      </c>
      <c r="AO77" s="174">
        <f>SUBTOTAL(9,AO41:AO76)</f>
        <v>17697</v>
      </c>
      <c r="AP77" s="174">
        <f>SUBTOTAL(9,AP41:AP76)</f>
        <v>0</v>
      </c>
      <c r="AQ77" s="174">
        <f>SUBTOTAL(9,AQ41:AQ76)</f>
        <v>0</v>
      </c>
      <c r="AR77" s="174">
        <f>SUBTOTAL(9,AR41:AR76)</f>
        <v>4</v>
      </c>
      <c r="AS77" s="174">
        <f>SUBTOTAL(9,AS41:AS76)</f>
        <v>27474.592499999995</v>
      </c>
      <c r="AT77" s="174">
        <f>SUBTOTAL(9,AT41:AT76)</f>
        <v>0</v>
      </c>
      <c r="AU77" s="174">
        <f>SUBTOTAL(9,AU41:AU76)</f>
        <v>325</v>
      </c>
      <c r="AV77" s="174">
        <f>SUBTOTAL(9,AV41:AV76)</f>
        <v>385224.14826562506</v>
      </c>
      <c r="AW77" s="174">
        <f>SUBTOTAL(9,AW41:AW76)</f>
        <v>0</v>
      </c>
      <c r="AX77" s="174">
        <f>SUBTOTAL(9,AX41:AX76)</f>
        <v>0</v>
      </c>
      <c r="AY77" s="174">
        <f>SUBTOTAL(9,AY41:AY76)</f>
        <v>0</v>
      </c>
      <c r="AZ77" s="174">
        <f>SUBTOTAL(9,AZ41:AZ76)</f>
        <v>361243.60720312496</v>
      </c>
      <c r="BA77" s="174">
        <f>SUBTOTAL(9,BA41:BA76)</f>
        <v>5763216.2791093765</v>
      </c>
    </row>
    <row r="78" spans="1:53" ht="17.25" customHeight="1" x14ac:dyDescent="0.2">
      <c r="A78" s="22"/>
      <c r="B78" s="22"/>
      <c r="C78" s="22"/>
      <c r="D78" s="22"/>
      <c r="E78" s="22"/>
      <c r="F78" s="22"/>
      <c r="G78" s="22"/>
      <c r="H78" s="23"/>
      <c r="I78" s="22"/>
      <c r="J78" s="23"/>
      <c r="K78" s="23"/>
      <c r="L78" s="23"/>
      <c r="M78" s="22"/>
      <c r="N78" s="22"/>
      <c r="O78" s="22"/>
      <c r="P78" s="165"/>
      <c r="Q78" s="23"/>
      <c r="R78" s="23"/>
      <c r="S78" s="23"/>
      <c r="T78" s="23"/>
      <c r="U78" s="23"/>
      <c r="V78" s="23"/>
      <c r="W78" s="22"/>
      <c r="X78" s="22"/>
      <c r="Y78" s="22"/>
      <c r="Z78" s="23"/>
      <c r="AA78" s="165"/>
      <c r="AB78" s="165"/>
      <c r="AC78" s="166"/>
      <c r="AD78" s="165"/>
      <c r="AE78" s="166"/>
      <c r="AF78" s="165"/>
      <c r="AG78" s="166"/>
      <c r="AH78" s="165"/>
      <c r="AI78" s="165"/>
      <c r="AJ78" s="165"/>
      <c r="AK78" s="166"/>
      <c r="AL78" s="165"/>
      <c r="AM78" s="165"/>
      <c r="AN78" s="166"/>
      <c r="AO78" s="165"/>
      <c r="AP78" s="166"/>
      <c r="AQ78" s="165"/>
      <c r="AR78" s="166"/>
      <c r="AS78" s="165"/>
      <c r="AT78" s="165"/>
      <c r="AU78" s="166"/>
      <c r="AV78" s="165"/>
      <c r="AW78" s="22"/>
      <c r="AX78" s="23"/>
      <c r="AY78" s="23"/>
      <c r="AZ78" s="23"/>
      <c r="BA78" s="165"/>
    </row>
    <row r="79" spans="1:53" ht="12" customHeight="1" x14ac:dyDescent="0.2">
      <c r="A79" s="22"/>
      <c r="B79" s="22"/>
      <c r="C79" s="22"/>
      <c r="D79" s="22"/>
      <c r="E79" s="22"/>
      <c r="F79" s="22"/>
      <c r="G79" s="22"/>
      <c r="H79" s="23"/>
      <c r="I79" s="22"/>
      <c r="J79" s="23"/>
      <c r="K79" s="23"/>
      <c r="L79" s="23"/>
      <c r="M79" s="22"/>
      <c r="N79" s="22"/>
      <c r="O79" s="22"/>
      <c r="P79" s="165"/>
      <c r="Q79" s="23"/>
      <c r="R79" s="23"/>
      <c r="S79" s="23"/>
      <c r="T79" s="23"/>
      <c r="U79" s="23"/>
      <c r="V79" s="23"/>
      <c r="W79" s="22"/>
      <c r="X79" s="22"/>
      <c r="Y79" s="22"/>
      <c r="Z79" s="23"/>
      <c r="AA79" s="165"/>
      <c r="AB79" s="165"/>
      <c r="AC79" s="166"/>
      <c r="AD79" s="165"/>
      <c r="AE79" s="166"/>
      <c r="AF79" s="165"/>
      <c r="AG79" s="166"/>
      <c r="AH79" s="165"/>
      <c r="AI79" s="165"/>
      <c r="AJ79" s="165"/>
      <c r="AK79" s="166"/>
      <c r="AL79" s="165"/>
      <c r="AM79" s="165"/>
      <c r="AN79" s="166"/>
      <c r="AO79" s="165"/>
      <c r="AP79" s="166"/>
      <c r="AQ79" s="165"/>
      <c r="AR79" s="166"/>
      <c r="AS79" s="165"/>
      <c r="AT79" s="165"/>
      <c r="AU79" s="166"/>
      <c r="AV79" s="165"/>
      <c r="AW79" s="22"/>
      <c r="AX79" s="23"/>
      <c r="AY79" s="23"/>
      <c r="AZ79" s="23"/>
      <c r="BA79" s="23"/>
    </row>
    <row r="80" spans="1:53" ht="19.5" customHeight="1" x14ac:dyDescent="0.2">
      <c r="A80" s="7"/>
      <c r="B80" s="7"/>
      <c r="C80" s="21"/>
      <c r="D80" s="21"/>
      <c r="E80" s="22"/>
      <c r="F80" s="22"/>
      <c r="G80" s="22"/>
      <c r="H80" s="23"/>
      <c r="I80" s="11"/>
      <c r="J80" s="10"/>
      <c r="K80" s="10"/>
      <c r="L80" s="25"/>
      <c r="M80" s="26"/>
      <c r="N80" s="11"/>
      <c r="O80" s="11"/>
      <c r="P80" s="14"/>
      <c r="Q80" s="10"/>
      <c r="R80" s="10"/>
      <c r="S80" s="10"/>
      <c r="T80" s="10"/>
      <c r="U80" s="10"/>
      <c r="V80" s="10"/>
      <c r="W80" s="11"/>
      <c r="X80" s="11"/>
      <c r="Y80" s="11"/>
      <c r="Z80" s="10"/>
      <c r="AA80" s="14"/>
      <c r="AB80" s="14"/>
      <c r="AC80" s="15"/>
      <c r="AD80" s="14"/>
      <c r="AE80" s="15"/>
      <c r="AF80" s="14"/>
      <c r="AG80" s="15"/>
      <c r="AH80" s="14"/>
      <c r="AI80" s="14"/>
      <c r="AJ80" s="14"/>
      <c r="AK80" s="15"/>
      <c r="AL80" s="14"/>
      <c r="AM80" s="14"/>
      <c r="AN80" s="15"/>
      <c r="AO80" s="14"/>
      <c r="AP80" s="15"/>
      <c r="AQ80" s="14"/>
      <c r="AR80" s="15"/>
      <c r="AS80" s="14"/>
      <c r="AT80" s="14"/>
      <c r="AU80" s="15"/>
      <c r="AV80" s="14"/>
      <c r="AW80" s="22"/>
      <c r="AX80" s="23"/>
      <c r="AY80" s="23"/>
      <c r="AZ80" s="24"/>
      <c r="BA80" s="24"/>
    </row>
    <row r="81" spans="1:53" ht="19.5" customHeight="1" x14ac:dyDescent="0.2">
      <c r="A81" s="7"/>
      <c r="B81" s="7"/>
      <c r="C81" s="21"/>
      <c r="D81" s="21"/>
      <c r="E81" s="22"/>
      <c r="F81" s="22"/>
      <c r="G81" s="22"/>
      <c r="H81" s="23"/>
      <c r="I81" s="11"/>
      <c r="J81" s="10"/>
      <c r="K81" s="10"/>
      <c r="L81" s="10"/>
      <c r="M81" s="11"/>
      <c r="N81" s="11"/>
      <c r="O81" s="11"/>
      <c r="P81" s="14"/>
      <c r="Q81" s="10"/>
      <c r="R81" s="10"/>
      <c r="S81" s="10"/>
      <c r="T81" s="10"/>
      <c r="U81" s="10"/>
      <c r="V81" s="10"/>
      <c r="W81" s="11"/>
      <c r="X81" s="11"/>
      <c r="Y81" s="11"/>
      <c r="Z81" s="10"/>
      <c r="AA81" s="14"/>
      <c r="AB81" s="14"/>
      <c r="AC81" s="15"/>
      <c r="AD81" s="14"/>
      <c r="AE81" s="15"/>
      <c r="AF81" s="14"/>
      <c r="AG81" s="15"/>
      <c r="AH81" s="14"/>
      <c r="AI81" s="14"/>
      <c r="AJ81" s="14"/>
      <c r="AK81" s="15"/>
      <c r="AL81" s="14"/>
      <c r="AM81" s="14"/>
      <c r="AN81" s="15"/>
      <c r="AO81" s="14"/>
      <c r="AP81" s="15"/>
      <c r="AQ81" s="14"/>
      <c r="AR81" s="15"/>
      <c r="AS81" s="14"/>
      <c r="AT81" s="14"/>
      <c r="AU81" s="15"/>
      <c r="AV81" s="14"/>
      <c r="AW81" s="22"/>
      <c r="AX81" s="23"/>
      <c r="AY81" s="23"/>
      <c r="AZ81" s="16"/>
      <c r="BA81" s="16"/>
    </row>
    <row r="82" spans="1:53" ht="32.25" customHeight="1" x14ac:dyDescent="0.2">
      <c r="A82" s="7"/>
      <c r="B82" s="7"/>
      <c r="C82" s="21"/>
      <c r="D82" s="21"/>
      <c r="E82" s="22"/>
      <c r="F82" s="22"/>
      <c r="G82" s="22"/>
      <c r="H82" s="23"/>
      <c r="I82" s="11"/>
      <c r="J82" s="10"/>
      <c r="K82" s="10"/>
      <c r="L82" s="10"/>
      <c r="M82" s="26"/>
      <c r="N82" s="11"/>
      <c r="O82" s="11"/>
      <c r="P82" s="14"/>
      <c r="Q82" s="10"/>
      <c r="R82" s="10"/>
      <c r="S82" s="10"/>
      <c r="T82" s="10"/>
      <c r="U82" s="10"/>
      <c r="V82" s="10"/>
      <c r="W82" s="11"/>
      <c r="X82" s="11"/>
      <c r="Y82" s="11"/>
      <c r="Z82" s="10"/>
      <c r="AA82" s="14"/>
      <c r="AB82" s="14"/>
      <c r="AC82" s="15"/>
      <c r="AD82" s="14"/>
      <c r="AE82" s="15"/>
      <c r="AF82" s="14"/>
      <c r="AG82" s="15"/>
      <c r="AH82" s="14"/>
      <c r="AI82" s="14"/>
      <c r="AJ82" s="14"/>
      <c r="AK82" s="15"/>
      <c r="AL82" s="14"/>
      <c r="AM82" s="14"/>
      <c r="AN82" s="15"/>
      <c r="AO82" s="14"/>
      <c r="AP82" s="15"/>
      <c r="AQ82" s="14"/>
      <c r="AR82" s="15"/>
      <c r="AS82" s="14"/>
      <c r="AT82" s="14"/>
      <c r="AU82" s="15"/>
      <c r="AV82" s="14"/>
      <c r="AW82" s="22"/>
      <c r="AX82" s="23"/>
      <c r="AY82" s="23"/>
      <c r="AZ82" s="16"/>
      <c r="BA82" s="16"/>
    </row>
    <row r="83" spans="1:53" ht="12" customHeight="1" x14ac:dyDescent="0.2">
      <c r="A83" s="7"/>
      <c r="B83" s="7"/>
      <c r="C83" s="22"/>
      <c r="D83" s="22"/>
      <c r="E83" s="22"/>
      <c r="F83" s="22"/>
      <c r="G83" s="22"/>
      <c r="H83" s="23"/>
      <c r="I83" s="11"/>
      <c r="J83" s="10"/>
      <c r="K83" s="10"/>
      <c r="L83" s="10"/>
      <c r="M83" s="11"/>
      <c r="N83" s="11"/>
      <c r="O83" s="11"/>
      <c r="P83" s="14"/>
      <c r="Q83" s="10"/>
      <c r="R83" s="10"/>
      <c r="S83" s="10"/>
      <c r="T83" s="10"/>
      <c r="U83" s="10"/>
      <c r="V83" s="10"/>
      <c r="W83" s="11"/>
      <c r="X83" s="11"/>
      <c r="Y83" s="11"/>
      <c r="Z83" s="10"/>
      <c r="AA83" s="14"/>
      <c r="AB83" s="14"/>
      <c r="AC83" s="15"/>
      <c r="AD83" s="14"/>
      <c r="AE83" s="15"/>
      <c r="AF83" s="14"/>
      <c r="AG83" s="15"/>
      <c r="AH83" s="14"/>
      <c r="AI83" s="14"/>
      <c r="AJ83" s="14"/>
      <c r="AK83" s="15"/>
      <c r="AL83" s="14"/>
      <c r="AM83" s="14"/>
      <c r="AN83" s="15"/>
      <c r="AO83" s="14"/>
      <c r="AP83" s="15"/>
      <c r="AQ83" s="14"/>
      <c r="AR83" s="15"/>
      <c r="AS83" s="14"/>
      <c r="AT83" s="14"/>
      <c r="AU83" s="15"/>
      <c r="AV83" s="14"/>
      <c r="AW83" s="22"/>
      <c r="AX83" s="23"/>
      <c r="AY83" s="23"/>
      <c r="AZ83" s="16"/>
      <c r="BA83" s="16"/>
    </row>
    <row r="84" spans="1:53" ht="12" customHeight="1" x14ac:dyDescent="0.2">
      <c r="A84" s="7"/>
      <c r="B84" s="7"/>
      <c r="C84" s="22"/>
      <c r="D84" s="22"/>
      <c r="E84" s="22"/>
      <c r="F84" s="22"/>
      <c r="G84" s="22"/>
      <c r="H84" s="23"/>
      <c r="I84" s="11"/>
      <c r="J84" s="10"/>
      <c r="K84" s="10"/>
      <c r="L84" s="10"/>
      <c r="M84" s="11"/>
      <c r="N84" s="11"/>
      <c r="O84" s="11"/>
      <c r="P84" s="14"/>
      <c r="Q84" s="10"/>
      <c r="R84" s="10"/>
      <c r="S84" s="10"/>
      <c r="T84" s="10"/>
      <c r="U84" s="10"/>
      <c r="V84" s="10"/>
      <c r="W84" s="11"/>
      <c r="X84" s="11"/>
      <c r="Y84" s="11"/>
      <c r="Z84" s="10"/>
      <c r="AA84" s="14"/>
      <c r="AB84" s="14"/>
      <c r="AC84" s="15"/>
      <c r="AD84" s="14"/>
      <c r="AE84" s="15"/>
      <c r="AF84" s="14"/>
      <c r="AG84" s="15"/>
      <c r="AH84" s="14"/>
      <c r="AI84" s="14"/>
      <c r="AJ84" s="14"/>
      <c r="AK84" s="15"/>
      <c r="AL84" s="14"/>
      <c r="AM84" s="14"/>
      <c r="AN84" s="15"/>
      <c r="AO84" s="14"/>
      <c r="AP84" s="15"/>
      <c r="AQ84" s="14"/>
      <c r="AR84" s="15"/>
      <c r="AS84" s="14"/>
      <c r="AT84" s="14"/>
      <c r="AU84" s="15"/>
      <c r="AV84" s="14"/>
      <c r="AW84" s="22"/>
      <c r="AX84" s="23"/>
      <c r="AY84" s="23"/>
      <c r="AZ84" s="16"/>
      <c r="BA84" s="16"/>
    </row>
    <row r="85" spans="1:53" ht="26.25" customHeight="1" x14ac:dyDescent="0.2">
      <c r="A85" s="7"/>
      <c r="B85" s="7"/>
      <c r="C85" s="22"/>
      <c r="D85" s="22"/>
      <c r="E85" s="22"/>
      <c r="F85" s="22"/>
      <c r="G85" s="22"/>
      <c r="H85" s="23"/>
      <c r="I85" s="11"/>
      <c r="J85" s="10"/>
      <c r="K85" s="10"/>
      <c r="L85" s="10"/>
      <c r="M85" s="11"/>
      <c r="N85" s="11"/>
      <c r="O85" s="11"/>
      <c r="P85" s="14"/>
      <c r="Q85" s="10"/>
      <c r="R85" s="10"/>
      <c r="S85" s="10"/>
      <c r="T85" s="10"/>
      <c r="U85" s="10"/>
      <c r="V85" s="10"/>
      <c r="W85" s="11"/>
      <c r="X85" s="11"/>
      <c r="Y85" s="11"/>
      <c r="Z85" s="10"/>
      <c r="AA85" s="14"/>
      <c r="AB85" s="14"/>
      <c r="AC85" s="15"/>
      <c r="AD85" s="14"/>
      <c r="AE85" s="15"/>
      <c r="AF85" s="14"/>
      <c r="AG85" s="15"/>
      <c r="AH85" s="14"/>
      <c r="AI85" s="14"/>
      <c r="AJ85" s="14"/>
      <c r="AK85" s="15"/>
      <c r="AL85" s="14"/>
      <c r="AM85" s="14"/>
      <c r="AN85" s="15"/>
      <c r="AO85" s="14"/>
      <c r="AP85" s="15"/>
      <c r="AQ85" s="14"/>
      <c r="AR85" s="15"/>
      <c r="AS85" s="14"/>
      <c r="AT85" s="14"/>
      <c r="AU85" s="15"/>
      <c r="AV85" s="14"/>
      <c r="AW85" s="22"/>
      <c r="AX85" s="23"/>
      <c r="AY85" s="23"/>
      <c r="AZ85" s="16"/>
      <c r="BA85" s="16"/>
    </row>
    <row r="86" spans="1:53" ht="12" customHeight="1" x14ac:dyDescent="0.2">
      <c r="C86" s="29"/>
      <c r="D86" s="29"/>
      <c r="E86" s="29"/>
      <c r="F86" s="29"/>
      <c r="G86" s="29"/>
      <c r="H86" s="30"/>
      <c r="AW86" s="29"/>
      <c r="AX86" s="30"/>
      <c r="AY86" s="30"/>
    </row>
    <row r="87" spans="1:53" ht="12" customHeight="1" x14ac:dyDescent="0.2">
      <c r="C87" s="29"/>
      <c r="D87" s="29"/>
      <c r="E87" s="29"/>
      <c r="F87" s="29"/>
      <c r="G87" s="29"/>
      <c r="H87" s="30"/>
      <c r="AW87" s="29"/>
      <c r="AX87" s="30"/>
      <c r="AY87" s="30"/>
    </row>
    <row r="88" spans="1:53" ht="12" customHeight="1" x14ac:dyDescent="0.2">
      <c r="C88" s="29"/>
      <c r="D88" s="29"/>
      <c r="E88" s="29"/>
      <c r="F88" s="29"/>
      <c r="G88" s="29"/>
      <c r="H88" s="30"/>
      <c r="AW88" s="29"/>
      <c r="AX88" s="30"/>
      <c r="AY88" s="30"/>
    </row>
    <row r="89" spans="1:53" ht="12" customHeight="1" x14ac:dyDescent="0.2">
      <c r="C89" s="29"/>
      <c r="D89" s="29"/>
      <c r="E89" s="29"/>
      <c r="F89" s="29"/>
      <c r="G89" s="29"/>
      <c r="H89" s="30"/>
      <c r="AW89" s="29"/>
      <c r="AX89" s="30"/>
      <c r="AY89" s="30"/>
    </row>
    <row r="90" spans="1:53" ht="12" customHeight="1" x14ac:dyDescent="0.2">
      <c r="C90" s="29"/>
      <c r="D90" s="29"/>
      <c r="E90" s="29"/>
      <c r="F90" s="29"/>
      <c r="G90" s="29"/>
      <c r="H90" s="30"/>
      <c r="AW90" s="29"/>
      <c r="AX90" s="30"/>
      <c r="AY90" s="30"/>
    </row>
    <row r="91" spans="1:53" ht="12" customHeight="1" x14ac:dyDescent="0.2">
      <c r="C91" s="29"/>
      <c r="D91" s="29"/>
      <c r="E91" s="29"/>
      <c r="F91" s="29"/>
      <c r="G91" s="29"/>
      <c r="H91" s="30"/>
      <c r="AW91" s="29"/>
      <c r="AX91" s="30"/>
      <c r="AY91" s="30"/>
    </row>
    <row r="92" spans="1:53" ht="12" customHeight="1" x14ac:dyDescent="0.2">
      <c r="C92" s="29"/>
      <c r="D92" s="29"/>
      <c r="E92" s="29"/>
      <c r="F92" s="29"/>
      <c r="G92" s="29"/>
      <c r="H92" s="30"/>
      <c r="AW92" s="29"/>
      <c r="AX92" s="30"/>
      <c r="AY92" s="30"/>
    </row>
    <row r="93" spans="1:53" ht="12" customHeight="1" x14ac:dyDescent="0.2">
      <c r="C93" s="29"/>
      <c r="D93" s="29"/>
      <c r="E93" s="29"/>
      <c r="F93" s="29"/>
      <c r="G93" s="29"/>
      <c r="H93" s="30"/>
      <c r="AW93" s="29"/>
      <c r="AX93" s="30"/>
      <c r="AY93" s="30"/>
    </row>
    <row r="94" spans="1:53" ht="12" customHeight="1" x14ac:dyDescent="0.2">
      <c r="C94" s="29"/>
      <c r="D94" s="29"/>
      <c r="E94" s="29"/>
      <c r="F94" s="29"/>
      <c r="G94" s="29"/>
      <c r="H94" s="30"/>
      <c r="AW94" s="29"/>
      <c r="AX94" s="30"/>
      <c r="AY94" s="30"/>
    </row>
    <row r="95" spans="1:53" ht="12" customHeight="1" x14ac:dyDescent="0.2">
      <c r="C95" s="29"/>
      <c r="D95" s="29"/>
      <c r="E95" s="29"/>
      <c r="F95" s="29"/>
      <c r="G95" s="29"/>
      <c r="H95" s="30"/>
      <c r="AW95" s="29"/>
      <c r="AX95" s="30"/>
      <c r="AY95" s="30"/>
    </row>
    <row r="96" spans="1:53" ht="12" customHeight="1" x14ac:dyDescent="0.2">
      <c r="C96" s="29"/>
      <c r="D96" s="29"/>
      <c r="E96" s="29"/>
      <c r="F96" s="29"/>
      <c r="G96" s="29"/>
      <c r="H96" s="30"/>
      <c r="AW96" s="29"/>
      <c r="AX96" s="30"/>
      <c r="AY96" s="30"/>
    </row>
    <row r="97" spans="3:51" ht="12" customHeight="1" x14ac:dyDescent="0.2">
      <c r="C97" s="29"/>
      <c r="D97" s="29"/>
      <c r="E97" s="29"/>
      <c r="F97" s="29"/>
      <c r="G97" s="29"/>
      <c r="H97" s="30"/>
      <c r="AW97" s="29"/>
      <c r="AX97" s="30"/>
      <c r="AY97" s="30"/>
    </row>
    <row r="98" spans="3:51" ht="12" customHeight="1" x14ac:dyDescent="0.2">
      <c r="C98" s="29"/>
      <c r="D98" s="29"/>
      <c r="E98" s="29"/>
      <c r="F98" s="29"/>
      <c r="G98" s="29"/>
      <c r="H98" s="30"/>
      <c r="AW98" s="29"/>
      <c r="AX98" s="30"/>
      <c r="AY98" s="30"/>
    </row>
    <row r="99" spans="3:51" ht="12" customHeight="1" x14ac:dyDescent="0.2">
      <c r="C99" s="29"/>
      <c r="D99" s="29"/>
      <c r="E99" s="29"/>
      <c r="F99" s="29"/>
      <c r="G99" s="29"/>
      <c r="H99" s="30"/>
      <c r="AW99" s="29"/>
      <c r="AX99" s="30"/>
      <c r="AY99" s="30"/>
    </row>
    <row r="100" spans="3:51" ht="12" customHeight="1" x14ac:dyDescent="0.2">
      <c r="C100" s="29" t="s">
        <v>10</v>
      </c>
      <c r="D100" s="29"/>
      <c r="E100" s="29"/>
      <c r="F100" s="29"/>
      <c r="G100" s="29"/>
      <c r="H100" s="30"/>
      <c r="AW100" s="29"/>
      <c r="AX100" s="30"/>
      <c r="AY100" s="30"/>
    </row>
    <row r="101" spans="3:51" ht="12" customHeight="1" x14ac:dyDescent="0.2">
      <c r="C101" s="29"/>
      <c r="D101" s="29"/>
      <c r="E101" s="29"/>
      <c r="F101" s="29"/>
      <c r="G101" s="29"/>
      <c r="H101" s="30"/>
      <c r="AW101" s="29"/>
      <c r="AX101" s="30"/>
      <c r="AY101" s="30"/>
    </row>
    <row r="102" spans="3:51" ht="12" customHeight="1" x14ac:dyDescent="0.2">
      <c r="C102" s="29"/>
      <c r="D102" s="29"/>
      <c r="E102" s="29"/>
      <c r="F102" s="29"/>
      <c r="G102" s="29"/>
      <c r="H102" s="30"/>
      <c r="AW102" s="29"/>
      <c r="AX102" s="30"/>
      <c r="AY102" s="30"/>
    </row>
    <row r="103" spans="3:51" ht="12" customHeight="1" x14ac:dyDescent="0.2">
      <c r="C103" s="29"/>
      <c r="D103" s="29"/>
      <c r="E103" s="29"/>
      <c r="F103" s="29"/>
      <c r="G103" s="29"/>
      <c r="H103" s="30"/>
      <c r="AW103" s="29"/>
      <c r="AX103" s="30"/>
      <c r="AY103" s="30"/>
    </row>
    <row r="104" spans="3:51" ht="12" customHeight="1" x14ac:dyDescent="0.2">
      <c r="C104" s="29"/>
      <c r="D104" s="29"/>
      <c r="E104" s="29"/>
      <c r="F104" s="29"/>
      <c r="G104" s="29"/>
      <c r="H104" s="30"/>
      <c r="AW104" s="29"/>
      <c r="AX104" s="30"/>
      <c r="AY104" s="30"/>
    </row>
    <row r="105" spans="3:51" ht="12" customHeight="1" x14ac:dyDescent="0.2">
      <c r="C105" s="29"/>
      <c r="D105" s="29"/>
      <c r="E105" s="29"/>
      <c r="F105" s="29"/>
      <c r="G105" s="29"/>
      <c r="H105" s="30"/>
      <c r="AW105" s="29"/>
      <c r="AX105" s="30"/>
      <c r="AY105" s="30"/>
    </row>
    <row r="106" spans="3:51" ht="12" customHeight="1" x14ac:dyDescent="0.2">
      <c r="C106" s="29"/>
      <c r="D106" s="29"/>
      <c r="E106" s="29"/>
      <c r="F106" s="29"/>
      <c r="G106" s="29"/>
      <c r="H106" s="30"/>
      <c r="AW106" s="29"/>
      <c r="AX106" s="30"/>
      <c r="AY106" s="30"/>
    </row>
    <row r="107" spans="3:51" ht="12" customHeight="1" x14ac:dyDescent="0.2">
      <c r="C107" s="29"/>
      <c r="D107" s="29"/>
      <c r="E107" s="29"/>
      <c r="F107" s="29"/>
      <c r="G107" s="29"/>
      <c r="H107" s="30"/>
      <c r="AW107" s="29"/>
      <c r="AX107" s="30"/>
      <c r="AY107" s="30"/>
    </row>
    <row r="108" spans="3:51" ht="12" customHeight="1" x14ac:dyDescent="0.2">
      <c r="C108" s="29"/>
      <c r="D108" s="29"/>
      <c r="E108" s="29"/>
      <c r="F108" s="29"/>
      <c r="G108" s="29"/>
      <c r="H108" s="30"/>
      <c r="AW108" s="29"/>
      <c r="AX108" s="30"/>
      <c r="AY108" s="30"/>
    </row>
    <row r="109" spans="3:51" ht="12" customHeight="1" x14ac:dyDescent="0.2">
      <c r="C109" s="29"/>
      <c r="D109" s="29"/>
      <c r="E109" s="29"/>
      <c r="F109" s="29"/>
      <c r="G109" s="29"/>
      <c r="H109" s="30"/>
      <c r="AW109" s="29"/>
      <c r="AX109" s="30"/>
      <c r="AY109" s="30"/>
    </row>
    <row r="110" spans="3:51" ht="12" customHeight="1" x14ac:dyDescent="0.2">
      <c r="C110" s="29"/>
      <c r="D110" s="29"/>
      <c r="E110" s="29"/>
      <c r="F110" s="29"/>
      <c r="G110" s="29"/>
      <c r="H110" s="30"/>
      <c r="AW110" s="29"/>
      <c r="AX110" s="30"/>
      <c r="AY110" s="30"/>
    </row>
    <row r="111" spans="3:51" ht="12" customHeight="1" x14ac:dyDescent="0.2">
      <c r="C111" s="29"/>
      <c r="D111" s="29"/>
      <c r="E111" s="29"/>
      <c r="F111" s="29"/>
      <c r="G111" s="29"/>
      <c r="H111" s="30"/>
      <c r="AW111" s="29"/>
      <c r="AX111" s="30"/>
      <c r="AY111" s="30"/>
    </row>
    <row r="112" spans="3:51" ht="12" customHeight="1" x14ac:dyDescent="0.2">
      <c r="C112" s="29"/>
      <c r="D112" s="29"/>
      <c r="E112" s="29"/>
      <c r="F112" s="29"/>
      <c r="G112" s="29"/>
      <c r="H112" s="30"/>
      <c r="AW112" s="29"/>
      <c r="AX112" s="30"/>
      <c r="AY112" s="30"/>
    </row>
    <row r="113" spans="3:51" ht="12" customHeight="1" x14ac:dyDescent="0.2">
      <c r="C113" s="29"/>
      <c r="D113" s="29"/>
      <c r="E113" s="29"/>
      <c r="F113" s="29"/>
      <c r="G113" s="29"/>
      <c r="H113" s="30"/>
      <c r="AW113" s="29"/>
      <c r="AX113" s="30"/>
      <c r="AY113" s="30"/>
    </row>
    <row r="114" spans="3:51" ht="12" customHeight="1" x14ac:dyDescent="0.2">
      <c r="C114" s="29"/>
      <c r="D114" s="29"/>
      <c r="E114" s="29"/>
      <c r="F114" s="29"/>
      <c r="G114" s="29"/>
      <c r="H114" s="30"/>
      <c r="AW114" s="29"/>
      <c r="AX114" s="30"/>
      <c r="AY114" s="30"/>
    </row>
    <row r="115" spans="3:51" ht="12" customHeight="1" x14ac:dyDescent="0.2">
      <c r="C115" s="29"/>
      <c r="D115" s="29"/>
      <c r="E115" s="29"/>
      <c r="F115" s="29"/>
      <c r="G115" s="29"/>
      <c r="H115" s="30"/>
      <c r="AW115" s="29"/>
      <c r="AX115" s="30"/>
      <c r="AY115" s="30"/>
    </row>
    <row r="116" spans="3:51" ht="12" customHeight="1" x14ac:dyDescent="0.2">
      <c r="C116" s="29"/>
      <c r="D116" s="29"/>
      <c r="E116" s="29"/>
      <c r="F116" s="29"/>
      <c r="G116" s="29"/>
      <c r="H116" s="30"/>
      <c r="AW116" s="29"/>
      <c r="AX116" s="30"/>
      <c r="AY116" s="30"/>
    </row>
    <row r="117" spans="3:51" ht="12" customHeight="1" x14ac:dyDescent="0.2">
      <c r="C117" s="29"/>
      <c r="D117" s="29"/>
      <c r="E117" s="29"/>
      <c r="F117" s="29"/>
      <c r="G117" s="29"/>
      <c r="H117" s="30"/>
      <c r="AW117" s="29"/>
      <c r="AX117" s="30"/>
      <c r="AY117" s="30"/>
    </row>
    <row r="118" spans="3:51" ht="12" customHeight="1" x14ac:dyDescent="0.2">
      <c r="C118" s="29"/>
      <c r="D118" s="29"/>
      <c r="E118" s="29"/>
      <c r="F118" s="29"/>
      <c r="G118" s="29"/>
      <c r="H118" s="30"/>
      <c r="AW118" s="29"/>
      <c r="AX118" s="30"/>
      <c r="AY118" s="30"/>
    </row>
    <row r="119" spans="3:51" ht="12" customHeight="1" x14ac:dyDescent="0.2">
      <c r="C119" s="29"/>
      <c r="D119" s="29"/>
      <c r="E119" s="29"/>
      <c r="F119" s="29"/>
      <c r="G119" s="29"/>
      <c r="H119" s="30"/>
      <c r="AW119" s="29"/>
      <c r="AX119" s="30"/>
      <c r="AY119" s="30"/>
    </row>
    <row r="120" spans="3:51" ht="12" customHeight="1" x14ac:dyDescent="0.2">
      <c r="C120" s="29"/>
      <c r="D120" s="29"/>
      <c r="E120" s="29"/>
      <c r="F120" s="29"/>
      <c r="G120" s="29"/>
      <c r="H120" s="30"/>
      <c r="AW120" s="29"/>
      <c r="AX120" s="30"/>
      <c r="AY120" s="30"/>
    </row>
    <row r="121" spans="3:51" ht="12" customHeight="1" x14ac:dyDescent="0.2">
      <c r="C121" s="29"/>
      <c r="D121" s="29"/>
      <c r="E121" s="29"/>
      <c r="F121" s="29"/>
      <c r="G121" s="29"/>
      <c r="H121" s="30"/>
      <c r="AW121" s="29"/>
      <c r="AX121" s="30"/>
      <c r="AY121" s="30"/>
    </row>
    <row r="122" spans="3:51" ht="12" customHeight="1" x14ac:dyDescent="0.2">
      <c r="C122" s="29"/>
      <c r="D122" s="29"/>
      <c r="E122" s="29"/>
      <c r="F122" s="29"/>
      <c r="G122" s="29"/>
      <c r="H122" s="30"/>
      <c r="AW122" s="29"/>
      <c r="AX122" s="30"/>
      <c r="AY122" s="30"/>
    </row>
    <row r="123" spans="3:51" ht="12" customHeight="1" x14ac:dyDescent="0.2">
      <c r="C123" s="29"/>
      <c r="D123" s="29"/>
      <c r="E123" s="29"/>
      <c r="F123" s="29"/>
      <c r="G123" s="29"/>
      <c r="H123" s="30"/>
      <c r="AW123" s="29"/>
      <c r="AX123" s="30"/>
      <c r="AY123" s="30"/>
    </row>
    <row r="124" spans="3:51" ht="12" customHeight="1" x14ac:dyDescent="0.2">
      <c r="C124" s="29"/>
      <c r="D124" s="29"/>
      <c r="E124" s="29"/>
      <c r="F124" s="29"/>
      <c r="G124" s="29"/>
      <c r="H124" s="30"/>
      <c r="AW124" s="29"/>
      <c r="AX124" s="30"/>
      <c r="AY124" s="30"/>
    </row>
    <row r="125" spans="3:51" ht="12" customHeight="1" x14ac:dyDescent="0.2">
      <c r="C125" s="29"/>
      <c r="D125" s="29"/>
      <c r="E125" s="29"/>
      <c r="F125" s="29"/>
      <c r="G125" s="29"/>
      <c r="H125" s="30"/>
      <c r="AW125" s="29"/>
      <c r="AX125" s="30"/>
      <c r="AY125" s="30"/>
    </row>
    <row r="126" spans="3:51" ht="12" customHeight="1" x14ac:dyDescent="0.2">
      <c r="C126" s="29"/>
      <c r="D126" s="29"/>
      <c r="E126" s="29"/>
      <c r="F126" s="29"/>
      <c r="G126" s="29"/>
      <c r="H126" s="30"/>
      <c r="AW126" s="29"/>
      <c r="AX126" s="30"/>
      <c r="AY126" s="30"/>
    </row>
  </sheetData>
  <autoFilter ref="A40:BA76" xr:uid="{00000000-0009-0000-0000-000000000000}">
    <filterColumn colId="9">
      <customFilters and="1">
        <customFilter operator="notEqual" val="4'"/>
      </customFilters>
    </filterColumn>
  </autoFilter>
  <mergeCells count="75">
    <mergeCell ref="K35:K39"/>
    <mergeCell ref="B47:B48"/>
    <mergeCell ref="C47:C48"/>
    <mergeCell ref="A47:A48"/>
    <mergeCell ref="I34:I39"/>
    <mergeCell ref="E47:E48"/>
    <mergeCell ref="F47:F48"/>
    <mergeCell ref="AD1:AW1"/>
    <mergeCell ref="AI35:AI39"/>
    <mergeCell ref="AJ35:AJ39"/>
    <mergeCell ref="AE35:AF36"/>
    <mergeCell ref="AE37:AE39"/>
    <mergeCell ref="AF37:AF39"/>
    <mergeCell ref="AD37:AD39"/>
    <mergeCell ref="AC35:AD36"/>
    <mergeCell ref="AC37:AC39"/>
    <mergeCell ref="P35:P39"/>
    <mergeCell ref="R35:R39"/>
    <mergeCell ref="Q35:Q39"/>
    <mergeCell ref="S34:S39"/>
    <mergeCell ref="M35:M39"/>
    <mergeCell ref="N35:N39"/>
    <mergeCell ref="T34:T39"/>
    <mergeCell ref="V34:V39"/>
    <mergeCell ref="F34:F39"/>
    <mergeCell ref="AK35:AL36"/>
    <mergeCell ref="AZ34:AZ39"/>
    <mergeCell ref="AP35:AQ38"/>
    <mergeCell ref="AM34:AM39"/>
    <mergeCell ref="Z37:Z39"/>
    <mergeCell ref="AA37:AA39"/>
    <mergeCell ref="AB37:AB39"/>
    <mergeCell ref="AG35:AH36"/>
    <mergeCell ref="AG37:AG39"/>
    <mergeCell ref="AH37:AH39"/>
    <mergeCell ref="J34:J39"/>
    <mergeCell ref="M34:O34"/>
    <mergeCell ref="O35:O39"/>
    <mergeCell ref="BA34:BA39"/>
    <mergeCell ref="AX35:AX39"/>
    <mergeCell ref="W34:AB34"/>
    <mergeCell ref="W37:W39"/>
    <mergeCell ref="AY35:AY39"/>
    <mergeCell ref="AW35:AW39"/>
    <mergeCell ref="Z35:AB36"/>
    <mergeCell ref="AV35:AV39"/>
    <mergeCell ref="W35:Y36"/>
    <mergeCell ref="AU35:AU39"/>
    <mergeCell ref="Y37:Y39"/>
    <mergeCell ref="AL37:AL39"/>
    <mergeCell ref="AK37:AK39"/>
    <mergeCell ref="X37:X39"/>
    <mergeCell ref="AW34:AY34"/>
    <mergeCell ref="AN35:AO38"/>
    <mergeCell ref="BB6:BB7"/>
    <mergeCell ref="A34:A39"/>
    <mergeCell ref="L35:L39"/>
    <mergeCell ref="C34:C39"/>
    <mergeCell ref="B34:B39"/>
    <mergeCell ref="U34:U39"/>
    <mergeCell ref="AU34:AV34"/>
    <mergeCell ref="AR35:AS38"/>
    <mergeCell ref="AT35:AT38"/>
    <mergeCell ref="AN34:AT34"/>
    <mergeCell ref="D34:D39"/>
    <mergeCell ref="G34:G39"/>
    <mergeCell ref="H34:H39"/>
    <mergeCell ref="E34:E39"/>
    <mergeCell ref="P34:R34"/>
    <mergeCell ref="AC34:AL34"/>
    <mergeCell ref="A6:D7"/>
    <mergeCell ref="J6:N7"/>
    <mergeCell ref="S7:W8"/>
    <mergeCell ref="S9:W9"/>
    <mergeCell ref="J8:P9"/>
  </mergeCells>
  <phoneticPr fontId="0" type="noConversion"/>
  <pageMargins left="0.25" right="0.25" top="0.75" bottom="0.75" header="0.3" footer="0.3"/>
  <pageSetup paperSize="9" scale="46" fitToHeight="0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тарификация</vt:lpstr>
      <vt:lpstr>тарификация!Заголовки_для_печати</vt:lpstr>
      <vt:lpstr>тарификация!Область_печати</vt:lpstr>
    </vt:vector>
  </TitlesOfParts>
  <Company>RCGI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Dima</dc:creator>
  <cp:lastModifiedBy>User</cp:lastModifiedBy>
  <cp:lastPrinted>2021-10-28T05:56:26Z</cp:lastPrinted>
  <dcterms:created xsi:type="dcterms:W3CDTF">2001-12-08T10:33:28Z</dcterms:created>
  <dcterms:modified xsi:type="dcterms:W3CDTF">2021-11-15T10:29:34Z</dcterms:modified>
</cp:coreProperties>
</file>